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375"/>
  </bookViews>
  <sheets>
    <sheet name="6月" sheetId="11" r:id="rId1"/>
  </sheets>
  <definedNames>
    <definedName name="_xlnm._FilterDatabase" localSheetId="0" hidden="1">'6月'!$A$1:$O$60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21" name="ID_45CBFF74DC7545F2BE6930A14E47BAED" descr="5DBD157F-80D4-4A17-BA64-1AB6F3D60D82-46654-00000C3A45821780.jp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968875" y="44656375"/>
          <a:ext cx="10064750" cy="4643755"/>
        </a:xfrm>
        <a:prstGeom prst="rect">
          <a:avLst/>
        </a:prstGeom>
      </xdr:spPr>
    </xdr:pic>
  </etc:cellImage>
  <etc:cellImage>
    <xdr:pic>
      <xdr:nvPicPr>
        <xdr:cNvPr id="122" name="ID_8E0BB8912C5A45999A7AD23F08EB54AA" descr="IMG_0171.HEIC.JPG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438900" y="44580175"/>
          <a:ext cx="10061575" cy="7539355"/>
        </a:xfrm>
        <a:prstGeom prst="rect">
          <a:avLst/>
        </a:prstGeom>
      </xdr:spPr>
    </xdr:pic>
  </etc:cellImage>
  <etc:cellImage>
    <xdr:pic>
      <xdr:nvPicPr>
        <xdr:cNvPr id="4" name="ID_E2250D04157C466BB889F853A70321FF" descr="2e15e410a91e460ea88895734d2f8dd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006975" y="28220670"/>
          <a:ext cx="10064750" cy="7534910"/>
        </a:xfrm>
        <a:prstGeom prst="rect">
          <a:avLst/>
        </a:prstGeom>
      </xdr:spPr>
    </xdr:pic>
  </etc:cellImage>
  <etc:cellImage>
    <xdr:pic>
      <xdr:nvPicPr>
        <xdr:cNvPr id="5" name="ID_FC991EDA8FFD4C7A8B50FBE9573FAEC1" descr="IMG_20250606_13094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515100" y="28068270"/>
          <a:ext cx="10061575" cy="4533900"/>
        </a:xfrm>
        <a:prstGeom prst="rect">
          <a:avLst/>
        </a:prstGeom>
      </xdr:spPr>
    </xdr:pic>
  </etc:cellImage>
  <etc:cellImage>
    <xdr:pic>
      <xdr:nvPicPr>
        <xdr:cNvPr id="8" name="ID_D76CF27690CE42749D0D705963CDD270" descr="lQDPJx4b0OIGCKPNAs_NBQCwG2HNi_pSIl0IItj9MPhVAA_1280_71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006975" y="33449895"/>
          <a:ext cx="10064750" cy="5649595"/>
        </a:xfrm>
        <a:prstGeom prst="rect">
          <a:avLst/>
        </a:prstGeom>
      </xdr:spPr>
    </xdr:pic>
  </etc:cellImage>
  <etc:cellImage>
    <xdr:pic>
      <xdr:nvPicPr>
        <xdr:cNvPr id="9" name="ID_A4BE763A3E494798A3BD3926F828F307" descr="a54dfc5fed3a40fdb843f719011be7c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572250" y="33249870"/>
          <a:ext cx="4117975" cy="5486400"/>
        </a:xfrm>
        <a:prstGeom prst="rect">
          <a:avLst/>
        </a:prstGeom>
      </xdr:spPr>
    </xdr:pic>
  </etc:cellImage>
  <etc:cellImage>
    <xdr:pic>
      <xdr:nvPicPr>
        <xdr:cNvPr id="10" name="ID_C8474D0809EA4F49A54F7DDE954702C3" descr="lQDPM4g4fIl6iCPNA8DNBP-wZk85ouPUsy8II_74dBPBAA_1279_96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178425" y="39679245"/>
          <a:ext cx="10064750" cy="7549515"/>
        </a:xfrm>
        <a:prstGeom prst="rect">
          <a:avLst/>
        </a:prstGeom>
      </xdr:spPr>
    </xdr:pic>
  </etc:cellImage>
  <etc:cellImage>
    <xdr:pic>
      <xdr:nvPicPr>
        <xdr:cNvPr id="13" name="ID_459F3CB1FA004CC5BDD0CD0130B2CB7A" descr="lQDPD4p5dOPVmCPNA8DNBQCwjXLzDzEZpjUII_74cnX6AA_1280_96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543675" y="39955470"/>
          <a:ext cx="10061575" cy="7543800"/>
        </a:xfrm>
        <a:prstGeom prst="rect">
          <a:avLst/>
        </a:prstGeom>
      </xdr:spPr>
    </xdr:pic>
  </etc:cellImage>
  <etc:cellImage>
    <xdr:pic>
      <xdr:nvPicPr>
        <xdr:cNvPr id="21" name="ID_8CD13D1859064017815CC5E4078F4F6A" descr="B20F5D79-2C14-45BD-9B69-D09A20FA671A-17034-000002BA9B00D057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054600" y="20410170"/>
          <a:ext cx="10064750" cy="4627880"/>
        </a:xfrm>
        <a:prstGeom prst="rect">
          <a:avLst/>
        </a:prstGeom>
      </xdr:spPr>
    </xdr:pic>
  </etc:cellImage>
  <etc:cellImage>
    <xdr:pic>
      <xdr:nvPicPr>
        <xdr:cNvPr id="22" name="ID_36C1897857334677977C9621D666592C" descr="IMG_1318.HEIC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362700" y="20562570"/>
          <a:ext cx="10061575" cy="7543800"/>
        </a:xfrm>
        <a:prstGeom prst="rect">
          <a:avLst/>
        </a:prstGeom>
      </xdr:spPr>
    </xdr:pic>
  </etc:cellImage>
  <etc:cellImage>
    <xdr:pic>
      <xdr:nvPicPr>
        <xdr:cNvPr id="113" name="ID_D03FC97221C24C7CB9D7394F5FA77622" descr="乐威 (1)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606925" y="39474775"/>
          <a:ext cx="10064750" cy="5650865"/>
        </a:xfrm>
        <a:prstGeom prst="rect">
          <a:avLst/>
        </a:prstGeom>
      </xdr:spPr>
    </xdr:pic>
  </etc:cellImage>
  <etc:cellImage>
    <xdr:pic>
      <xdr:nvPicPr>
        <xdr:cNvPr id="114" name="ID_ED397069EF1649988D6F63A57F089844" descr="乐威 (5)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505575" y="39579550"/>
          <a:ext cx="10061575" cy="10058400"/>
        </a:xfrm>
        <a:prstGeom prst="rect">
          <a:avLst/>
        </a:prstGeom>
      </xdr:spPr>
    </xdr:pic>
  </etc:cellImage>
  <etc:cellImage>
    <xdr:pic>
      <xdr:nvPicPr>
        <xdr:cNvPr id="106" name="ID_A1C0478BC2234E1AB5B8F8A7A4A3204C" descr="lQDPM5se_5BxfWPNBQDNA8Cwm57Cp4MkBEsIKQmBQRDGAg_960_1280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600825" y="74702670"/>
          <a:ext cx="7546975" cy="10058400"/>
        </a:xfrm>
        <a:prstGeom prst="rect">
          <a:avLst/>
        </a:prstGeom>
      </xdr:spPr>
    </xdr:pic>
  </etc:cellImage>
  <etc:cellImage>
    <xdr:pic>
      <xdr:nvPicPr>
        <xdr:cNvPr id="105" name="ID_0FB34E8D631F4055969343DBA162BC0E" descr="lQDPD4ZZiIQCfWPNBP_NAr-wQBWob7-allAIKQmBQ73uAA_703_1279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 rot="16200000">
          <a:off x="4753610" y="74188320"/>
          <a:ext cx="696595" cy="1266825"/>
        </a:xfrm>
        <a:prstGeom prst="rect">
          <a:avLst/>
        </a:prstGeom>
      </xdr:spPr>
    </xdr:pic>
  </etc:cellImage>
  <etc:cellImage>
    <xdr:pic>
      <xdr:nvPicPr>
        <xdr:cNvPr id="91" name="ID_533E011C65A24BDC810BCAAA1554BB1A" descr="83CA3372-DFAC-434A-B19F-053CCD842855-42534-00000ACCFF9BAB1B.jpg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159375" y="66768345"/>
          <a:ext cx="10064750" cy="4643755"/>
        </a:xfrm>
        <a:prstGeom prst="rect">
          <a:avLst/>
        </a:prstGeom>
      </xdr:spPr>
    </xdr:pic>
  </etc:cellImage>
  <etc:cellImage>
    <xdr:pic>
      <xdr:nvPicPr>
        <xdr:cNvPr id="92" name="ID_BD15836D1F5A44F2B6B09CE53E94A7B3" descr="IMG_0136.HEIC.JPG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048500" y="67035045"/>
          <a:ext cx="10061575" cy="7539355"/>
        </a:xfrm>
        <a:prstGeom prst="rect">
          <a:avLst/>
        </a:prstGeom>
      </xdr:spPr>
    </xdr:pic>
  </etc:cellImage>
  <etc:cellImage>
    <xdr:pic>
      <xdr:nvPicPr>
        <xdr:cNvPr id="99" name="ID_D0F0D54653054DD9B09A953AE937F918" descr="lQDPM5AbkJGjvWPNBP_NAr-wzMtf2KRN1jwIKQmBPUe9AA_703_127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 rot="16200000">
          <a:off x="6480810" y="70302120"/>
          <a:ext cx="696595" cy="1266825"/>
        </a:xfrm>
        <a:prstGeom prst="rect">
          <a:avLst/>
        </a:prstGeom>
      </xdr:spPr>
    </xdr:pic>
  </etc:cellImage>
  <etc:cellImage>
    <xdr:pic>
      <xdr:nvPicPr>
        <xdr:cNvPr id="97" name="ID_3F6E456305DC4008B4FA919973070856" descr="lQDPD4b9PggRvWPNBP_NAr-wmtH_1TxcKM4IKQmBPr5WAA_703_127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rot="16200000">
          <a:off x="6990080" y="68430775"/>
          <a:ext cx="5528310" cy="10067925"/>
        </a:xfrm>
        <a:prstGeom prst="rect">
          <a:avLst/>
        </a:prstGeom>
      </xdr:spPr>
    </xdr:pic>
  </etc:cellImage>
  <etc:cellImage>
    <xdr:pic>
      <xdr:nvPicPr>
        <xdr:cNvPr id="32" name="ID_7CC0A0E9CBCA45C1A7E672B38E1238D2" descr="1000024573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619875" y="76236195"/>
          <a:ext cx="10061575" cy="10058400"/>
        </a:xfrm>
        <a:prstGeom prst="rect">
          <a:avLst/>
        </a:prstGeom>
      </xdr:spPr>
    </xdr:pic>
  </etc:cellImage>
  <etc:cellImage>
    <xdr:pic>
      <xdr:nvPicPr>
        <xdr:cNvPr id="107" name="ID_196A6E7B9C1F448EAC86D57FB72D4358" descr="lQDPJw7K--3lIFPNAs_NBQCwMyObrrpPCrEIKZUvwPApAA_1280_719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4683125" y="76217145"/>
          <a:ext cx="10064750" cy="5649595"/>
        </a:xfrm>
        <a:prstGeom prst="rect">
          <a:avLst/>
        </a:prstGeom>
      </xdr:spPr>
    </xdr:pic>
  </etc:cellImage>
  <etc:cellImage>
    <xdr:pic>
      <xdr:nvPicPr>
        <xdr:cNvPr id="124" name="ID_4BD0A3513377419C9D929529FE4EB403" descr="IMG_0160.HEIC.JPG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200900" y="46075600"/>
          <a:ext cx="10061575" cy="7539355"/>
        </a:xfrm>
        <a:prstGeom prst="rect">
          <a:avLst/>
        </a:prstGeom>
      </xdr:spPr>
    </xdr:pic>
  </etc:cellImage>
  <etc:cellImage>
    <xdr:pic>
      <xdr:nvPicPr>
        <xdr:cNvPr id="123" name="ID_DCC15114E12E4842B80F7E50C5BBA116" descr="E928C62F-9694-4A6F-A708-441798F8DB3E-45729-00000BB7E587EB00.jpg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902200" y="45989875"/>
          <a:ext cx="10064750" cy="4643755"/>
        </a:xfrm>
        <a:prstGeom prst="rect">
          <a:avLst/>
        </a:prstGeom>
      </xdr:spPr>
    </xdr:pic>
  </etc:cellImage>
  <etc:cellImage>
    <xdr:pic>
      <xdr:nvPicPr>
        <xdr:cNvPr id="86" name="ID_FC507D2F257943BFAD6F11B969356AFA" descr="IMG_0130.HEIC.JPG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477000" y="64415670"/>
          <a:ext cx="10061575" cy="7539355"/>
        </a:xfrm>
        <a:prstGeom prst="rect">
          <a:avLst/>
        </a:prstGeom>
      </xdr:spPr>
    </xdr:pic>
  </etc:cellImage>
  <etc:cellImage>
    <xdr:pic>
      <xdr:nvPicPr>
        <xdr:cNvPr id="33" name="ID_FFE8E8BEA8FB41E5A1B6992B8204646B" descr="76A22F3E-2A85-4AD9-975D-37CE87C4DCC6-41931-00000AACCD3E17A1.jpg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 rot="16200000">
          <a:off x="4809490" y="63825120"/>
          <a:ext cx="585470" cy="1266825"/>
        </a:xfrm>
        <a:prstGeom prst="rect">
          <a:avLst/>
        </a:prstGeom>
      </xdr:spPr>
    </xdr:pic>
  </etc:cellImage>
  <etc:cellImage>
    <xdr:pic>
      <xdr:nvPicPr>
        <xdr:cNvPr id="143" name="ID_016B5C954CA9484582B53C7FC51A2396" descr="IMG_20250613_095251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6410325" y="65316100"/>
          <a:ext cx="10061575" cy="4533900"/>
        </a:xfrm>
        <a:prstGeom prst="rect">
          <a:avLst/>
        </a:prstGeom>
      </xdr:spPr>
    </xdr:pic>
  </etc:cellImage>
  <etc:cellImage>
    <xdr:pic>
      <xdr:nvPicPr>
        <xdr:cNvPr id="142" name="ID_A75F59B45C454AFBA74076A27685253A" descr="MEITU_20250613_102310549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121275" y="65182750"/>
          <a:ext cx="10064750" cy="7549515"/>
        </a:xfrm>
        <a:prstGeom prst="rect">
          <a:avLst/>
        </a:prstGeom>
      </xdr:spPr>
    </xdr:pic>
  </etc:cellImage>
  <etc:cellImage>
    <xdr:pic>
      <xdr:nvPicPr>
        <xdr:cNvPr id="132" name="ID_E708BED6D04442A68A77BE154F0C8E9D" descr="0d5e7cea062e440685409f89e50fe636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6667500" y="54914800"/>
          <a:ext cx="6861175" cy="5143500"/>
        </a:xfrm>
        <a:prstGeom prst="rect">
          <a:avLst/>
        </a:prstGeom>
      </xdr:spPr>
    </xdr:pic>
  </etc:cellImage>
  <etc:cellImage>
    <xdr:pic>
      <xdr:nvPicPr>
        <xdr:cNvPr id="131" name="ID_A78C2A7C780F45658D7D53619461D8E2" descr="d1a8901d6c7249b882dd66dc7eb3d39f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4959350" y="55076725"/>
          <a:ext cx="6864350" cy="5143500"/>
        </a:xfrm>
        <a:prstGeom prst="rect">
          <a:avLst/>
        </a:prstGeom>
      </xdr:spPr>
    </xdr:pic>
  </etc:cellImage>
  <etc:cellImage>
    <xdr:pic>
      <xdr:nvPicPr>
        <xdr:cNvPr id="130" name="ID_884D5DB41FAE48B4844A76DDD9C721A7" descr="6d4766321f084634b4e2c610070c157a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6667500" y="53581300"/>
          <a:ext cx="6861175" cy="5143500"/>
        </a:xfrm>
        <a:prstGeom prst="rect">
          <a:avLst/>
        </a:prstGeom>
      </xdr:spPr>
    </xdr:pic>
  </etc:cellImage>
  <etc:cellImage>
    <xdr:pic>
      <xdr:nvPicPr>
        <xdr:cNvPr id="129" name="ID_1836B0844DA6453C9EF9EDA2EFC07691" descr="78be5796df0040f5a5f0734b836058f7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5054600" y="53705125"/>
          <a:ext cx="6864350" cy="5143500"/>
        </a:xfrm>
        <a:prstGeom prst="rect">
          <a:avLst/>
        </a:prstGeom>
      </xdr:spPr>
    </xdr:pic>
  </etc:cellImage>
  <etc:cellImage>
    <xdr:pic>
      <xdr:nvPicPr>
        <xdr:cNvPr id="115" name="ID_278EAC9C14344886A3358D12B43AD67C" descr="宏德 (3)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4864100" y="40798750"/>
          <a:ext cx="10064750" cy="5650865"/>
        </a:xfrm>
        <a:prstGeom prst="rect">
          <a:avLst/>
        </a:prstGeom>
      </xdr:spPr>
    </xdr:pic>
  </etc:cellImage>
  <etc:cellImage>
    <xdr:pic>
      <xdr:nvPicPr>
        <xdr:cNvPr id="116" name="ID_3E5BE0D96BF84F1485F25A29A3E52318" descr="宏德 (2)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6276975" y="40646350"/>
          <a:ext cx="10061575" cy="10058400"/>
        </a:xfrm>
        <a:prstGeom prst="rect">
          <a:avLst/>
        </a:prstGeom>
      </xdr:spPr>
    </xdr:pic>
  </etc:cellImage>
  <etc:cellImage>
    <xdr:pic>
      <xdr:nvPicPr>
        <xdr:cNvPr id="137" name="ID_3CF3BE45D765418DB621BCBEBD61D4CA" descr="1 (2)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734175" y="61648975"/>
          <a:ext cx="10061575" cy="10058400"/>
        </a:xfrm>
        <a:prstGeom prst="rect">
          <a:avLst/>
        </a:prstGeom>
      </xdr:spPr>
    </xdr:pic>
  </etc:cellImage>
  <etc:cellImage>
    <xdr:pic>
      <xdr:nvPicPr>
        <xdr:cNvPr id="136" name="ID_40CE662FB80C408C95A9E0CDA7EE9819" descr="1 (3)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4873625" y="61563250"/>
          <a:ext cx="10064750" cy="5649595"/>
        </a:xfrm>
        <a:prstGeom prst="rect">
          <a:avLst/>
        </a:prstGeom>
      </xdr:spPr>
    </xdr:pic>
  </etc:cellImage>
  <etc:cellImage>
    <xdr:pic>
      <xdr:nvPicPr>
        <xdr:cNvPr id="126" name="ID_BE3DE43CC0E2448EA9C5838A4D3E27A9" descr="IMG20250612095447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6400800" y="47199550"/>
          <a:ext cx="7546975" cy="10058400"/>
        </a:xfrm>
        <a:prstGeom prst="rect">
          <a:avLst/>
        </a:prstGeom>
      </xdr:spPr>
    </xdr:pic>
  </etc:cellImage>
  <etc:cellImage>
    <xdr:pic>
      <xdr:nvPicPr>
        <xdr:cNvPr id="125" name="ID_3499A4D8B007419189D7FB146500A490" descr="MEITU_20250612_100517685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4683125" y="47037625"/>
          <a:ext cx="10064750" cy="7549515"/>
        </a:xfrm>
        <a:prstGeom prst="rect">
          <a:avLst/>
        </a:prstGeom>
      </xdr:spPr>
    </xdr:pic>
  </etc:cellImage>
  <etc:cellImage>
    <xdr:pic>
      <xdr:nvPicPr>
        <xdr:cNvPr id="58" name="ID_075AD12CB88449F791D59A1B5E23DDCA" descr="315c0044ace74da2a114b66e16007861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4854575" y="25658445"/>
          <a:ext cx="10064750" cy="7534910"/>
        </a:xfrm>
        <a:prstGeom prst="rect">
          <a:avLst/>
        </a:prstGeom>
      </xdr:spPr>
    </xdr:pic>
  </etc:cellImage>
  <etc:cellImage>
    <xdr:pic>
      <xdr:nvPicPr>
        <xdr:cNvPr id="59" name="ID_7E20B57310AE4648BF9C59721DC98292" descr="IMG_20250605_094636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6715125" y="25391745"/>
          <a:ext cx="10061575" cy="4533900"/>
        </a:xfrm>
        <a:prstGeom prst="rect">
          <a:avLst/>
        </a:prstGeom>
      </xdr:spPr>
    </xdr:pic>
  </etc:cellImage>
  <etc:cellImage>
    <xdr:pic>
      <xdr:nvPicPr>
        <xdr:cNvPr id="104" name="ID_6EC70E7651E24BDABF393D64DAD52834" descr="lQDPD3uDkv9_hgHNA8DNBQCwZjEoEzDrx-UIMMuqDAN0Bg_1280_960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6791325" y="13528675"/>
          <a:ext cx="10061575" cy="7543800"/>
        </a:xfrm>
        <a:prstGeom prst="rect">
          <a:avLst/>
        </a:prstGeom>
      </xdr:spPr>
    </xdr:pic>
  </etc:cellImage>
  <etc:cellImage>
    <xdr:pic>
      <xdr:nvPicPr>
        <xdr:cNvPr id="98" name="ID_F0077400A2E54CB0A6CEDB875E914274" descr="a252e4903432401ea038e1602947b6ef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 rot="16200000">
          <a:off x="6847205" y="10971530"/>
          <a:ext cx="5528310" cy="10067925"/>
        </a:xfrm>
        <a:prstGeom prst="rect">
          <a:avLst/>
        </a:prstGeom>
      </xdr:spPr>
    </xdr:pic>
  </etc:cellImage>
  <etc:cellImage>
    <xdr:pic>
      <xdr:nvPicPr>
        <xdr:cNvPr id="68" name="ID_9994FA5C8194464B97356905E5C72616" descr="4efmbot6u8hcnfb15t3zqc9s5_0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 rot="5400000">
          <a:off x="5551805" y="23344505"/>
          <a:ext cx="10067925" cy="7537450"/>
        </a:xfrm>
        <a:prstGeom prst="rect">
          <a:avLst/>
        </a:prstGeom>
      </xdr:spPr>
    </xdr:pic>
  </etc:cellImage>
  <etc:cellImage>
    <xdr:pic>
      <xdr:nvPicPr>
        <xdr:cNvPr id="69" name="ID_27D4A63E7C2843F7B00E06746C25EAFD" descr="7374396ca7964c02af970d530449f5be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416550" y="22472650"/>
          <a:ext cx="10064750" cy="7534910"/>
        </a:xfrm>
        <a:prstGeom prst="rect">
          <a:avLst/>
        </a:prstGeom>
      </xdr:spPr>
    </xdr:pic>
  </etc:cellImage>
  <etc:cellImage>
    <xdr:pic>
      <xdr:nvPicPr>
        <xdr:cNvPr id="120" name="ID_D0110647994D4B9C96A8756FD9430338" descr="IMG_0167.HEIC.JPG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6905625" y="43256200"/>
          <a:ext cx="10061575" cy="7539355"/>
        </a:xfrm>
        <a:prstGeom prst="rect">
          <a:avLst/>
        </a:prstGeom>
      </xdr:spPr>
    </xdr:pic>
  </etc:cellImage>
  <etc:cellImage>
    <xdr:pic>
      <xdr:nvPicPr>
        <xdr:cNvPr id="119" name="ID_11C49203DD03483DAC8B43559685906B" descr="73A31C99-EA36-4B26-B0AE-37AD8F15B1BF-46654-00000C3A3F5E48B5.jpg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4759325" y="43265725"/>
          <a:ext cx="10064750" cy="4643755"/>
        </a:xfrm>
        <a:prstGeom prst="rect">
          <a:avLst/>
        </a:prstGeom>
      </xdr:spPr>
    </xdr:pic>
  </etc:cellImage>
  <etc:cellImage>
    <xdr:pic>
      <xdr:nvPicPr>
        <xdr:cNvPr id="76" name="ID_7DECFCA5FBF242539AED765C36AF8519" descr="IMG_20250609_134442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4940300" y="46222920"/>
          <a:ext cx="10064750" cy="4537075"/>
        </a:xfrm>
        <a:prstGeom prst="rect">
          <a:avLst/>
        </a:prstGeom>
      </xdr:spPr>
    </xdr:pic>
  </etc:cellImage>
  <etc:cellImage>
    <xdr:pic>
      <xdr:nvPicPr>
        <xdr:cNvPr id="77" name="ID_078B236F6CF443D3ADB4140BA75C6E7C" descr="lQDPJv-qWvj7IPPNBaDNB4CwRt9EV4iQBvQIJqrxtOk3AA_1920_1440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 rot="5400000">
          <a:off x="5218430" y="47180500"/>
          <a:ext cx="10071100" cy="7534275"/>
        </a:xfrm>
        <a:prstGeom prst="rect">
          <a:avLst/>
        </a:prstGeom>
      </xdr:spPr>
    </xdr:pic>
  </etc:cellImage>
  <etc:cellImage>
    <xdr:pic>
      <xdr:nvPicPr>
        <xdr:cNvPr id="79" name="ID_616B69ADA8F742E5803D922121781171" descr="每德 (4)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6619875" y="59338845"/>
          <a:ext cx="10061575" cy="10058400"/>
        </a:xfrm>
        <a:prstGeom prst="rect">
          <a:avLst/>
        </a:prstGeom>
      </xdr:spPr>
    </xdr:pic>
  </etc:cellImage>
  <etc:cellImage>
    <xdr:pic>
      <xdr:nvPicPr>
        <xdr:cNvPr id="78" name="ID_697AE851276B4CC49F22AC56B26198BB" descr="每德 (1)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5006975" y="58976895"/>
          <a:ext cx="5492750" cy="3078480"/>
        </a:xfrm>
        <a:prstGeom prst="rect">
          <a:avLst/>
        </a:prstGeom>
      </xdr:spPr>
    </xdr:pic>
  </etc:cellImage>
  <etc:cellImage>
    <xdr:pic>
      <xdr:nvPicPr>
        <xdr:cNvPr id="87" name="ID_D90E1588DE154FD2A42D78545CEA51C6" descr="lQDPD4odmPGGZgHNBP_NAr-wtfLCBM9HF3wIMMuqDAN0Aw_703_1279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 rot="16200000">
          <a:off x="6751955" y="8475980"/>
          <a:ext cx="5528310" cy="10067925"/>
        </a:xfrm>
        <a:prstGeom prst="rect">
          <a:avLst/>
        </a:prstGeom>
      </xdr:spPr>
    </xdr:pic>
  </etc:cellImage>
  <etc:cellImage>
    <xdr:pic>
      <xdr:nvPicPr>
        <xdr:cNvPr id="89" name="ID_243C0270E8C246058A3D83BB39E61B45" descr="lQDPM5ljKlzk-IHNA8DNBQCwLkibWzJGZnQIMMuqCzI2AA_1280_960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6677025" y="11118850"/>
          <a:ext cx="10061575" cy="7543800"/>
        </a:xfrm>
        <a:prstGeom prst="rect">
          <a:avLst/>
        </a:prstGeom>
      </xdr:spPr>
    </xdr:pic>
  </etc:cellImage>
  <etc:cellImage>
    <xdr:pic>
      <xdr:nvPicPr>
        <xdr:cNvPr id="90" name="ID_D2AA5E31AE0445189AA078828D9DF829" descr="lQDPM3zuHOg-WIHNA8DNBQCwThhYI0xYymkIMMuqCtuyAA_1280_960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6572250" y="12261850"/>
          <a:ext cx="10061575" cy="7543800"/>
        </a:xfrm>
        <a:prstGeom prst="rect">
          <a:avLst/>
        </a:prstGeom>
      </xdr:spPr>
    </xdr:pic>
  </etc:cellImage>
  <etc:cellImage>
    <xdr:pic>
      <xdr:nvPicPr>
        <xdr:cNvPr id="94" name="ID_D4E5768E2FB54F878168261F2B3B7270" descr="lQDPM4cxpKL_6IHNA8DNBQCwDoN0DIwooesIMMuqCtuyAg_1280_960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4873625" y="12366625"/>
          <a:ext cx="10064750" cy="7543800"/>
        </a:xfrm>
        <a:prstGeom prst="rect">
          <a:avLst/>
        </a:prstGeom>
      </xdr:spPr>
    </xdr:pic>
  </etc:cellImage>
  <etc:cellImage>
    <xdr:pic>
      <xdr:nvPicPr>
        <xdr:cNvPr id="95" name="ID_3461579DB1BB48899A4EBA97FE86EADC" descr="e0d6480bf562463f9b3baffb8b2f5d9e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5207000" y="17676495"/>
          <a:ext cx="10064750" cy="5401310"/>
        </a:xfrm>
        <a:prstGeom prst="rect">
          <a:avLst/>
        </a:prstGeom>
      </xdr:spPr>
    </xdr:pic>
  </etc:cellImage>
  <etc:cellImage>
    <xdr:pic>
      <xdr:nvPicPr>
        <xdr:cNvPr id="96" name="ID_6C7CC395806E4FC6B1A7E87DCC7112B6" descr="IMG_20250604_091729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6467475" y="17905095"/>
          <a:ext cx="10061575" cy="7543800"/>
        </a:xfrm>
        <a:prstGeom prst="rect">
          <a:avLst/>
        </a:prstGeom>
      </xdr:spPr>
    </xdr:pic>
  </etc:cellImage>
  <etc:cellImage>
    <xdr:pic>
      <xdr:nvPicPr>
        <xdr:cNvPr id="211" name="ID_CBE71828803A4F71B9B90C67925A5908" descr="2249D87C-8889-4AD3-A271-69378D1A42D3-4943-000000C0DB6FB620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7058025" y="44446825"/>
          <a:ext cx="10061575" cy="10058400"/>
        </a:xfrm>
        <a:prstGeom prst="rect">
          <a:avLst/>
        </a:prstGeom>
      </xdr:spPr>
    </xdr:pic>
  </etc:cellImage>
  <etc:cellImage>
    <xdr:pic>
      <xdr:nvPicPr>
        <xdr:cNvPr id="210" name="ID_265F8E067D4343F8A5BAA436DC02A91B" descr="E7DBF584-3FE9-4880-A79A-2080BA81DE68-4943-000000C13E33B4B3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4645025" y="44332525"/>
          <a:ext cx="10064750" cy="4627880"/>
        </a:xfrm>
        <a:prstGeom prst="rect">
          <a:avLst/>
        </a:prstGeom>
      </xdr:spPr>
    </xdr:pic>
  </etc:cellImage>
  <etc:cellImage>
    <xdr:pic>
      <xdr:nvPicPr>
        <xdr:cNvPr id="100" name="ID_54F4C6AFB9734E12B543122A5D04895B" descr="7cb8d108e9c04746b28074de4f30335d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4902200" y="36626800"/>
          <a:ext cx="10064750" cy="7534910"/>
        </a:xfrm>
        <a:prstGeom prst="rect">
          <a:avLst/>
        </a:prstGeom>
      </xdr:spPr>
    </xdr:pic>
  </etc:cellImage>
  <etc:cellImage>
    <xdr:pic>
      <xdr:nvPicPr>
        <xdr:cNvPr id="101" name="ID_DED62E99EACC4C0BAB4C86B1DA6F2390" descr="IMG_20250619_084309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6829425" y="36693475"/>
          <a:ext cx="10061575" cy="4533900"/>
        </a:xfrm>
        <a:prstGeom prst="rect">
          <a:avLst/>
        </a:prstGeom>
      </xdr:spPr>
    </xdr:pic>
  </etc:cellImage>
  <etc:cellImage>
    <xdr:pic>
      <xdr:nvPicPr>
        <xdr:cNvPr id="102" name="ID_43E203F6847C469CBA2D2C3A278394A8" descr="雄鹰 (2)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6829425" y="34388425"/>
          <a:ext cx="10061575" cy="7543800"/>
        </a:xfrm>
        <a:prstGeom prst="rect">
          <a:avLst/>
        </a:prstGeom>
      </xdr:spPr>
    </xdr:pic>
  </etc:cellImage>
  <etc:cellImage>
    <xdr:pic>
      <xdr:nvPicPr>
        <xdr:cNvPr id="103" name="ID_63493E58195D468EB22373179BDA99A7" descr="雄鹰 (1)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5064125" y="34321750"/>
          <a:ext cx="10064750" cy="7535545"/>
        </a:xfrm>
        <a:prstGeom prst="rect">
          <a:avLst/>
        </a:prstGeom>
      </xdr:spPr>
    </xdr:pic>
  </etc:cellImage>
  <etc:cellImage>
    <xdr:pic>
      <xdr:nvPicPr>
        <xdr:cNvPr id="212" name="ID_0EA9840052914222A148698D88921B8F" descr="IMG_1627.JPG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4826000" y="46113700"/>
          <a:ext cx="10064750" cy="7539355"/>
        </a:xfrm>
        <a:prstGeom prst="rect">
          <a:avLst/>
        </a:prstGeom>
      </xdr:spPr>
    </xdr:pic>
  </etc:cellImage>
  <etc:cellImage>
    <xdr:pic>
      <xdr:nvPicPr>
        <xdr:cNvPr id="213" name="ID_C91181DDCE6648BDAF171A30EE8C8BB7" descr="IMG_1621.HEIC.JPG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6867525" y="45942250"/>
          <a:ext cx="10061575" cy="7539355"/>
        </a:xfrm>
        <a:prstGeom prst="rect">
          <a:avLst/>
        </a:prstGeom>
      </xdr:spPr>
    </xdr:pic>
  </etc:cellImage>
  <etc:cellImage>
    <xdr:pic>
      <xdr:nvPicPr>
        <xdr:cNvPr id="187" name="ID_08247834B7F14332B633E06EB86CD1A2" descr="E10637EF-4DDB-44DF-B0B1-BED1B6F4BC00-34291-000005F6D31A9C3F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4968875" y="29197300"/>
          <a:ext cx="10064750" cy="4627880"/>
        </a:xfrm>
        <a:prstGeom prst="rect">
          <a:avLst/>
        </a:prstGeom>
      </xdr:spPr>
    </xdr:pic>
  </etc:cellImage>
  <etc:cellImage>
    <xdr:pic>
      <xdr:nvPicPr>
        <xdr:cNvPr id="255" name="ID_1A1DEEBFD29242BCB72A1A6FC1C0AC05"/>
        <xdr:cNvPicPr>
          <a:picLocks noChangeAspect="1"/>
        </xdr:cNvPicPr>
      </xdr:nvPicPr>
      <xdr:blipFill>
        <a:blip r:embed="rId64" r:link="rId65"/>
        <a:stretch>
          <a:fillRect/>
        </a:stretch>
      </xdr:blipFill>
      <xdr:spPr>
        <a:xfrm>
          <a:off x="6146800" y="28806775"/>
          <a:ext cx="12192000" cy="56102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10" name="ID_3514D1A5035044A7B25DA7459DC451D8" descr="DINGTALK_IM_2453344498.JPG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6953250" y="65768220"/>
          <a:ext cx="7546975" cy="10058400"/>
        </a:xfrm>
        <a:prstGeom prst="rect">
          <a:avLst/>
        </a:prstGeom>
      </xdr:spPr>
    </xdr:pic>
  </etc:cellImage>
  <etc:cellImage>
    <xdr:pic>
      <xdr:nvPicPr>
        <xdr:cNvPr id="111" name="ID_EEADAAEBF1054C598411F2012D94A35C" descr="DD973BCE-F051-409D-852B-356020E5B485-43471-00000B0CCFA56430.jpg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5121275" y="65739645"/>
          <a:ext cx="10064750" cy="4643755"/>
        </a:xfrm>
        <a:prstGeom prst="rect">
          <a:avLst/>
        </a:prstGeom>
      </xdr:spPr>
    </xdr:pic>
  </etc:cellImage>
  <etc:cellImage>
    <xdr:pic>
      <xdr:nvPicPr>
        <xdr:cNvPr id="141" name="ID_A3E6E003750D4F33A3A3EE1BA7321A8B" descr="IMG_20250613_092310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6629400" y="63896875"/>
          <a:ext cx="7546975" cy="10058400"/>
        </a:xfrm>
        <a:prstGeom prst="rect">
          <a:avLst/>
        </a:prstGeom>
      </xdr:spPr>
    </xdr:pic>
  </etc:cellImage>
  <etc:cellImage>
    <xdr:pic>
      <xdr:nvPicPr>
        <xdr:cNvPr id="140" name="ID_6C2F9B814DFC4569A3F448EEA452CA8A" descr="03bd45f6334e464ea894348e091c9c7e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5387975" y="64192150"/>
          <a:ext cx="10064750" cy="7534910"/>
        </a:xfrm>
        <a:prstGeom prst="rect">
          <a:avLst/>
        </a:prstGeom>
      </xdr:spPr>
    </xdr:pic>
  </etc:cellImage>
  <etc:cellImage>
    <xdr:pic>
      <xdr:nvPicPr>
        <xdr:cNvPr id="218" name="ID_14677F338B054E55B03B3CA7CF7A9D9B" descr="lQDPD3XvqwWQ4kHNA8DNBP-wMw6rHxVbofMINJbWIWVSAA_1279_960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5035550" y="49904650"/>
          <a:ext cx="10064750" cy="7549515"/>
        </a:xfrm>
        <a:prstGeom prst="rect">
          <a:avLst/>
        </a:prstGeom>
      </xdr:spPr>
    </xdr:pic>
  </etc:cellImage>
  <etc:cellImage>
    <xdr:pic>
      <xdr:nvPicPr>
        <xdr:cNvPr id="219" name="ID_5EFAB7C0F0B84447AAADB95A9FD6F7B9" descr="lQDPM4tr8QGjkUHNA8DNBQCwrKDITcYAVRsINJbWI5gAAA_1280_960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6905625" y="49857025"/>
          <a:ext cx="10061575" cy="7543800"/>
        </a:xfrm>
        <a:prstGeom prst="rect">
          <a:avLst/>
        </a:prstGeom>
      </xdr:spPr>
    </xdr:pic>
  </etc:cellImage>
  <etc:cellImage>
    <xdr:pic>
      <xdr:nvPicPr>
        <xdr:cNvPr id="244" name="ID_E54840D2B35E420588808BD888871B92" descr="4f23b4ef12c404cbdd9282a6921c9044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6286500" y="66725800"/>
          <a:ext cx="7546975" cy="10058400"/>
        </a:xfrm>
        <a:prstGeom prst="rect">
          <a:avLst/>
        </a:prstGeom>
      </xdr:spPr>
    </xdr:pic>
  </etc:cellImage>
  <etc:cellImage>
    <xdr:pic>
      <xdr:nvPicPr>
        <xdr:cNvPr id="242" name="ID_DDBC415B8D1E4825B70C9148188C9715" descr="0ef5e1c4bd69646e03dc0db2a5b3ac92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4540250" y="65230375"/>
          <a:ext cx="10064750" cy="4643755"/>
        </a:xfrm>
        <a:prstGeom prst="rect">
          <a:avLst/>
        </a:prstGeom>
      </xdr:spPr>
    </xdr:pic>
  </etc:cellImage>
  <etc:cellImage>
    <xdr:pic>
      <xdr:nvPicPr>
        <xdr:cNvPr id="112" name="ID_DA8C5F600BB04044B3BE1D790B200FD8" descr="IMG_20250616_095136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6572250" y="8423275"/>
          <a:ext cx="7546975" cy="10058400"/>
        </a:xfrm>
        <a:prstGeom prst="rect">
          <a:avLst/>
        </a:prstGeom>
      </xdr:spPr>
    </xdr:pic>
  </etc:cellImage>
  <etc:cellImage>
    <xdr:pic>
      <xdr:nvPicPr>
        <xdr:cNvPr id="117" name="ID_7C669D9469D04CEA8EDD8D67FCDC0368" descr="bfd0a690725d4535a56c5abd7bd08cd5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4968875" y="8337550"/>
          <a:ext cx="10064750" cy="5579745"/>
        </a:xfrm>
        <a:prstGeom prst="rect">
          <a:avLst/>
        </a:prstGeom>
      </xdr:spPr>
    </xdr:pic>
  </etc:cellImage>
  <etc:cellImage>
    <xdr:pic>
      <xdr:nvPicPr>
        <xdr:cNvPr id="146" name="ID_81EAB06418C447B99BB5B6FA89CF0EC4" descr="MEITU_20250614_134533158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5588000" y="68087875"/>
          <a:ext cx="10064750" cy="7549515"/>
        </a:xfrm>
        <a:prstGeom prst="rect">
          <a:avLst/>
        </a:prstGeom>
      </xdr:spPr>
    </xdr:pic>
  </etc:cellImage>
  <etc:cellImage>
    <xdr:pic>
      <xdr:nvPicPr>
        <xdr:cNvPr id="147" name="ID_ED33B552F76842A8B7D2AD3FB1164C64" descr="IMG_20250614_105454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6686550" y="67830700"/>
          <a:ext cx="7546975" cy="10058400"/>
        </a:xfrm>
        <a:prstGeom prst="rect">
          <a:avLst/>
        </a:prstGeom>
      </xdr:spPr>
    </xdr:pic>
  </etc:cellImage>
  <etc:cellImage>
    <xdr:pic>
      <xdr:nvPicPr>
        <xdr:cNvPr id="134" name="ID_881E0C0EF25443BA86339728CE4D5B41" descr="9231467350ddbe0b07f1a99211a76fc8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5121275" y="56210200"/>
          <a:ext cx="10064750" cy="4643755"/>
        </a:xfrm>
        <a:prstGeom prst="rect">
          <a:avLst/>
        </a:prstGeom>
      </xdr:spPr>
    </xdr:pic>
  </etc:cellImage>
  <etc:cellImage>
    <xdr:pic>
      <xdr:nvPicPr>
        <xdr:cNvPr id="135" name="ID_2E843F0751C54B13A3E77BA5AAA02909" descr="8c5f5422a6416ccb884580ecf8a4a372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6629400" y="56334025"/>
          <a:ext cx="7546975" cy="10058400"/>
        </a:xfrm>
        <a:prstGeom prst="rect">
          <a:avLst/>
        </a:prstGeom>
      </xdr:spPr>
    </xdr:pic>
  </etc:cellImage>
  <etc:cellImage>
    <xdr:pic>
      <xdr:nvPicPr>
        <xdr:cNvPr id="209" name="ID_4D5B42DA7F324A739757AD4E8EA8AC2B" descr="AFB75DC5-E30A-4E0D-B2F9-F9D7F8939FD7-4943-000000C0D0DE5B52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6772275" y="43294300"/>
          <a:ext cx="10061575" cy="10058400"/>
        </a:xfrm>
        <a:prstGeom prst="rect">
          <a:avLst/>
        </a:prstGeom>
      </xdr:spPr>
    </xdr:pic>
  </etc:cellImage>
  <etc:cellImage>
    <xdr:pic>
      <xdr:nvPicPr>
        <xdr:cNvPr id="208" name="ID_F820B6221EAB4B3590DDA79183F9446D" descr="43B924B8-0A72-4DF1-852D-40F438298008-2787-00000078C5342E6A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4721225" y="43132375"/>
          <a:ext cx="10064750" cy="4627880"/>
        </a:xfrm>
        <a:prstGeom prst="rect">
          <a:avLst/>
        </a:prstGeom>
      </xdr:spPr>
    </xdr:pic>
  </etc:cellImage>
  <etc:cellImage>
    <xdr:pic>
      <xdr:nvPicPr>
        <xdr:cNvPr id="118" name="ID_AAF1C90DE8504B17A3C37DB8D33063F3" descr="5be88171cbc24f6f90043d5009667adc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4987925" y="32845375"/>
          <a:ext cx="10064750" cy="6026785"/>
        </a:xfrm>
        <a:prstGeom prst="rect">
          <a:avLst/>
        </a:prstGeom>
      </xdr:spPr>
    </xdr:pic>
  </etc:cellImage>
  <etc:cellImage>
    <xdr:pic>
      <xdr:nvPicPr>
        <xdr:cNvPr id="127" name="ID_A621DB131A9243488B7EC3E2BFAB86C0" descr="IMG_20250618_132136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6810375" y="32854900"/>
          <a:ext cx="7546975" cy="10058400"/>
        </a:xfrm>
        <a:prstGeom prst="rect">
          <a:avLst/>
        </a:prstGeom>
      </xdr:spPr>
    </xdr:pic>
  </etc:cellImage>
  <etc:cellImage>
    <xdr:pic>
      <xdr:nvPicPr>
        <xdr:cNvPr id="227" name="ID_8F4AC63EB9A04DA2887D638631BC3F78" descr="IMG_20250620_142106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6648450" y="54952900"/>
          <a:ext cx="10061575" cy="7543800"/>
        </a:xfrm>
        <a:prstGeom prst="rect">
          <a:avLst/>
        </a:prstGeom>
      </xdr:spPr>
    </xdr:pic>
  </etc:cellImage>
  <etc:cellImage>
    <xdr:pic>
      <xdr:nvPicPr>
        <xdr:cNvPr id="226" name="ID_6A8ECCF2F6874E17AC8C9038B66F2D7C" descr="20250620141645488-39-1112932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5064125" y="54924325"/>
          <a:ext cx="10064750" cy="7543800"/>
        </a:xfrm>
        <a:prstGeom prst="rect">
          <a:avLst/>
        </a:prstGeom>
      </xdr:spPr>
    </xdr:pic>
  </etc:cellImage>
  <etc:cellImage>
    <xdr:pic>
      <xdr:nvPicPr>
        <xdr:cNvPr id="128" name="ID_5575C1AF4D0F43D78E56D92BF48148C4" descr="å__è½´ (4)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4730750" y="38207950"/>
          <a:ext cx="10064750" cy="5650865"/>
        </a:xfrm>
        <a:prstGeom prst="rect">
          <a:avLst/>
        </a:prstGeom>
      </xdr:spPr>
    </xdr:pic>
  </etc:cellImage>
  <etc:cellImage>
    <xdr:pic>
      <xdr:nvPicPr>
        <xdr:cNvPr id="133" name="ID_552203B64B734CC5BB3AA42F54CD3550" descr="å__è½´ (2)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6705600" y="38084125"/>
          <a:ext cx="10061575" cy="10058400"/>
        </a:xfrm>
        <a:prstGeom prst="rect">
          <a:avLst/>
        </a:prstGeom>
      </xdr:spPr>
    </xdr:pic>
  </etc:cellImage>
  <etc:cellImage>
    <xdr:pic>
      <xdr:nvPicPr>
        <xdr:cNvPr id="243" name="ID_C46291B0F4B14A1DA67C440CB1A6C2DD" descr="8c8ff52b864c3a603eac23f054ae87a3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6429375" y="65258950"/>
          <a:ext cx="7546975" cy="10058400"/>
        </a:xfrm>
        <a:prstGeom prst="rect">
          <a:avLst/>
        </a:prstGeom>
      </xdr:spPr>
    </xdr:pic>
  </etc:cellImage>
  <etc:cellImage>
    <xdr:pic>
      <xdr:nvPicPr>
        <xdr:cNvPr id="138" name="ID_FACCBFEB1C13404DB35D2A658096D185" descr="lQDPM4wzHtxi_WPNBP_NAr-wIqRkEG4rhJoIKQmBQnfDAg_703_1279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 rot="16200000">
          <a:off x="6885305" y="70878700"/>
          <a:ext cx="5528310" cy="10067925"/>
        </a:xfrm>
        <a:prstGeom prst="rect">
          <a:avLst/>
        </a:prstGeom>
      </xdr:spPr>
    </xdr:pic>
  </etc:cellImage>
  <etc:cellImage>
    <xdr:pic>
      <xdr:nvPicPr>
        <xdr:cNvPr id="139" name="ID_EF69BD4BEABF40DAA3132ADA443CF9E1" descr="lQDPM5c2jdswvWPNBQDNA8CwT6gLcivGZBsIKQmBTEe7AA_960_1280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6800850" y="73483470"/>
          <a:ext cx="7546975" cy="10058400"/>
        </a:xfrm>
        <a:prstGeom prst="rect">
          <a:avLst/>
        </a:prstGeom>
      </xdr:spPr>
    </xdr:pic>
  </etc:cellImage>
  <etc:cellImage>
    <xdr:pic>
      <xdr:nvPicPr>
        <xdr:cNvPr id="144" name="ID_E273E4460F4E4930A881C0523FC293E3" descr="IMG_20250617_165956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6953250" y="20215225"/>
          <a:ext cx="7546975" cy="10058400"/>
        </a:xfrm>
        <a:prstGeom prst="rect">
          <a:avLst/>
        </a:prstGeom>
      </xdr:spPr>
    </xdr:pic>
  </etc:cellImage>
  <etc:cellImage>
    <xdr:pic>
      <xdr:nvPicPr>
        <xdr:cNvPr id="145" name="ID_B0927D2F04EC4B298965F9A10D60010E" descr="7e289686e96f4a5f95ae2a1e16cd99cb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4597400" y="19719925"/>
          <a:ext cx="5672455" cy="10058400"/>
        </a:xfrm>
        <a:prstGeom prst="rect">
          <a:avLst/>
        </a:prstGeom>
      </xdr:spPr>
    </xdr:pic>
  </etc:cellImage>
  <etc:cellImage>
    <xdr:pic>
      <xdr:nvPicPr>
        <xdr:cNvPr id="241" name="ID_78C8E118BEC345F0995CBA9FE516BB83" descr="98f27a9ad75bbedf9502d8c16f9f6114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6448425" y="63773050"/>
          <a:ext cx="7546975" cy="10058400"/>
        </a:xfrm>
        <a:prstGeom prst="rect">
          <a:avLst/>
        </a:prstGeom>
      </xdr:spPr>
    </xdr:pic>
  </etc:cellImage>
  <etc:cellImage>
    <xdr:pic>
      <xdr:nvPicPr>
        <xdr:cNvPr id="240" name="ID_1A0B4F4FD0614827B4F1DE408415FC66" descr="f3877b15ad7fb22fb5483633dff045dc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4902200" y="64154050"/>
          <a:ext cx="10064750" cy="4643755"/>
        </a:xfrm>
        <a:prstGeom prst="rect">
          <a:avLst/>
        </a:prstGeom>
      </xdr:spPr>
    </xdr:pic>
  </etc:cellImage>
  <etc:cellImage>
    <xdr:pic>
      <xdr:nvPicPr>
        <xdr:cNvPr id="221" name="ID_8DB7C01FA9FF45B8B7E3350B409039E1" descr="lQDPD3ALubDg14HNA8DNBQCw0HmILf-rX3sINJZS8_IlAA_1280_960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6677025" y="51276250"/>
          <a:ext cx="10061575" cy="7543800"/>
        </a:xfrm>
        <a:prstGeom prst="rect">
          <a:avLst/>
        </a:prstGeom>
      </xdr:spPr>
    </xdr:pic>
  </etc:cellImage>
  <etc:cellImage>
    <xdr:pic>
      <xdr:nvPicPr>
        <xdr:cNvPr id="220" name="ID_100B4E4EAD954A06AB6B2969132C51D2" descr="lQDPM4hdxo1xR4HNA8DNBP-wkmS8BA2_BRoINJZS8_IlAg_1279_960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5311775" y="50876200"/>
          <a:ext cx="10064750" cy="7549515"/>
        </a:xfrm>
        <a:prstGeom prst="rect">
          <a:avLst/>
        </a:prstGeom>
      </xdr:spPr>
    </xdr:pic>
  </etc:cellImage>
  <etc:cellImage>
    <xdr:pic>
      <xdr:nvPicPr>
        <xdr:cNvPr id="148" name="ID_AB02F68BAAD94D238B9FA650267D8164"/>
        <xdr:cNvPicPr>
          <a:picLocks noChangeAspect="1"/>
        </xdr:cNvPicPr>
      </xdr:nvPicPr>
      <xdr:blipFill>
        <a:blip r:embed="rId97" r:link="rId65"/>
        <a:stretch>
          <a:fillRect/>
        </a:stretch>
      </xdr:blipFill>
      <xdr:spPr>
        <a:xfrm>
          <a:off x="6413500" y="30168850"/>
          <a:ext cx="38404800" cy="288036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49" name="ID_B2EA4D1DA6E4424D8A58BA554AC8B70B" descr="1000018488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5035550" y="30197425"/>
          <a:ext cx="10064750" cy="5652770"/>
        </a:xfrm>
        <a:prstGeom prst="rect">
          <a:avLst/>
        </a:prstGeom>
      </xdr:spPr>
    </xdr:pic>
  </etc:cellImage>
  <etc:cellImage>
    <xdr:pic>
      <xdr:nvPicPr>
        <xdr:cNvPr id="150" name="ID_E967A9DFBE2D427B9255BAAEC9E94C9D" descr="d7916676f95d4b2eb5338b39d09edd0b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6800850" y="62496700"/>
          <a:ext cx="5146675" cy="6858000"/>
        </a:xfrm>
        <a:prstGeom prst="rect">
          <a:avLst/>
        </a:prstGeom>
      </xdr:spPr>
    </xdr:pic>
  </etc:cellImage>
  <etc:cellImage>
    <xdr:pic>
      <xdr:nvPicPr>
        <xdr:cNvPr id="151" name="ID_A7B08634C4D040CFAFFBE984770AD04C" descr="623488a11888431e8bfd578507288515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5187950" y="62706250"/>
          <a:ext cx="6864350" cy="3848100"/>
        </a:xfrm>
        <a:prstGeom prst="rect">
          <a:avLst/>
        </a:prstGeom>
      </xdr:spPr>
    </xdr:pic>
  </etc:cellImage>
  <etc:cellImage>
    <xdr:pic>
      <xdr:nvPicPr>
        <xdr:cNvPr id="153" name="ID_30A61B0F805943F9B4AB560C1F697DDD" descr="IMG_20250611_102001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6991350" y="69749670"/>
          <a:ext cx="10061575" cy="4533900"/>
        </a:xfrm>
        <a:prstGeom prst="rect">
          <a:avLst/>
        </a:prstGeom>
      </xdr:spPr>
    </xdr:pic>
  </etc:cellImage>
  <etc:cellImage>
    <xdr:pic>
      <xdr:nvPicPr>
        <xdr:cNvPr id="154" name="ID_540965B999E84AD39C1BFB422D3E2703" descr="MEITU_20250611_140416628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5187950" y="69692520"/>
          <a:ext cx="10064750" cy="7549515"/>
        </a:xfrm>
        <a:prstGeom prst="rect">
          <a:avLst/>
        </a:prstGeom>
      </xdr:spPr>
    </xdr:pic>
  </etc:cellImage>
  <etc:cellImage>
    <xdr:pic>
      <xdr:nvPicPr>
        <xdr:cNvPr id="239" name="ID_55B61288AC224FB1855DE56E1DBFE2AF" descr="lQDPD37AH-FCN4nNA8DNBQCwYnHxN6RbEKwINffaPhU5CA_1280_960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6305550" y="63030100"/>
          <a:ext cx="10061575" cy="7543800"/>
        </a:xfrm>
        <a:prstGeom prst="rect">
          <a:avLst/>
        </a:prstGeom>
      </xdr:spPr>
    </xdr:pic>
  </etc:cellImage>
  <etc:cellImage>
    <xdr:pic>
      <xdr:nvPicPr>
        <xdr:cNvPr id="238" name="ID_B481661C9FBF4E53A7A3363BBFC13665" descr="lQDPD3XDGln6F4nNA8DNBP-wUBubewBfmPUINffaPhU5Aw_1279_960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4883150" y="62839600"/>
          <a:ext cx="10064750" cy="7549515"/>
        </a:xfrm>
        <a:prstGeom prst="rect">
          <a:avLst/>
        </a:prstGeom>
      </xdr:spPr>
    </xdr:pic>
  </etc:cellImage>
  <etc:cellImage>
    <xdr:pic>
      <xdr:nvPicPr>
        <xdr:cNvPr id="157" name="ID_A06604AEF1274DB69714CBE3BC0B8E66" descr="135bd43e187e411d9bd018d5ffd4f106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5207000" y="56328945"/>
          <a:ext cx="10064750" cy="7534910"/>
        </a:xfrm>
        <a:prstGeom prst="rect">
          <a:avLst/>
        </a:prstGeom>
      </xdr:spPr>
    </xdr:pic>
  </etc:cellImage>
  <etc:cellImage>
    <xdr:pic>
      <xdr:nvPicPr>
        <xdr:cNvPr id="158" name="ID_486C5FBEA4D74BCEB32C8376940188B1" descr="377kq74nlu6m3znecga68nj4y_0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 rot="5400000">
          <a:off x="5475605" y="57553225"/>
          <a:ext cx="10067925" cy="7537450"/>
        </a:xfrm>
        <a:prstGeom prst="rect">
          <a:avLst/>
        </a:prstGeom>
      </xdr:spPr>
    </xdr:pic>
  </etc:cellImage>
  <etc:cellImage>
    <xdr:pic>
      <xdr:nvPicPr>
        <xdr:cNvPr id="167" name="ID_56D30A1F2AC44ABF8B331D586786E89C" descr="IMG_20250617_131115_1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6810375" y="17357725"/>
          <a:ext cx="10061575" cy="7543800"/>
        </a:xfrm>
        <a:prstGeom prst="rect">
          <a:avLst/>
        </a:prstGeom>
      </xdr:spPr>
    </xdr:pic>
  </etc:cellImage>
  <etc:cellImage>
    <xdr:pic>
      <xdr:nvPicPr>
        <xdr:cNvPr id="168" name="ID_568D431606E248178568012E36E63B15" descr="007013e8ee3449b79606959657ff0c1c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5102225" y="17357725"/>
          <a:ext cx="10064750" cy="5579745"/>
        </a:xfrm>
        <a:prstGeom prst="rect">
          <a:avLst/>
        </a:prstGeom>
      </xdr:spPr>
    </xdr:pic>
  </etc:cellImage>
  <etc:cellImage>
    <xdr:pic>
      <xdr:nvPicPr>
        <xdr:cNvPr id="268" name="ID_1F5E4E0FD6574EE09CC1347CA8FA008A" descr="1438401c3542409b916c8c8aedc9f253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6724650" y="11572875"/>
          <a:ext cx="5146675" cy="6870700"/>
        </a:xfrm>
        <a:prstGeom prst="rect">
          <a:avLst/>
        </a:prstGeom>
      </xdr:spPr>
    </xdr:pic>
  </etc:cellImage>
  <etc:cellImage>
    <xdr:pic>
      <xdr:nvPicPr>
        <xdr:cNvPr id="267" name="ID_E3CFAC498B0F4424BBF621BD596F8757" descr="b36044e75f3146c9b6ff81f407bc55f4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4845050" y="11277600"/>
          <a:ext cx="6864350" cy="3181350"/>
        </a:xfrm>
        <a:prstGeom prst="rect">
          <a:avLst/>
        </a:prstGeom>
      </xdr:spPr>
    </xdr:pic>
  </etc:cellImage>
  <etc:cellImage>
    <xdr:pic>
      <xdr:nvPicPr>
        <xdr:cNvPr id="235" name="ID_F185B0B398C34159B1C97C8A641B58D3" descr="å®³æ__å__ (1)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6600825" y="61325125"/>
          <a:ext cx="10061575" cy="7543800"/>
        </a:xfrm>
        <a:prstGeom prst="rect">
          <a:avLst/>
        </a:prstGeom>
      </xdr:spPr>
    </xdr:pic>
  </etc:cellImage>
  <etc:cellImage>
    <xdr:pic>
      <xdr:nvPicPr>
        <xdr:cNvPr id="234" name="ID_F760387E8BE2428BA40766F2A2BEF6D1" descr="å®³æ__å__ (2)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5083175" y="61610875"/>
          <a:ext cx="10064750" cy="7535545"/>
        </a:xfrm>
        <a:prstGeom prst="rect">
          <a:avLst/>
        </a:prstGeom>
      </xdr:spPr>
    </xdr:pic>
  </etc:cellImage>
  <etc:cellImage>
    <xdr:pic>
      <xdr:nvPicPr>
        <xdr:cNvPr id="236" name="ID_68EB64BC1D1D45958D428C96EBA4599A" descr="è_ºå³° (1)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4492625" y="60058300"/>
          <a:ext cx="10064750" cy="7535545"/>
        </a:xfrm>
        <a:prstGeom prst="rect">
          <a:avLst/>
        </a:prstGeom>
      </xdr:spPr>
    </xdr:pic>
  </etc:cellImage>
  <etc:cellImage>
    <xdr:pic>
      <xdr:nvPicPr>
        <xdr:cNvPr id="237" name="ID_EF15D5ED3B7C4FD1BEFBB972C2E39B5B" descr="è_ºå³° (4)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6229350" y="60124975"/>
          <a:ext cx="10061575" cy="7543800"/>
        </a:xfrm>
        <a:prstGeom prst="rect">
          <a:avLst/>
        </a:prstGeom>
      </xdr:spPr>
    </xdr:pic>
  </etc:cellImage>
  <etc:cellImage>
    <xdr:pic>
      <xdr:nvPicPr>
        <xdr:cNvPr id="186" name="ID_B312F9897154465ABBAE52CF86C323C2" descr="c6143b6bc24148df8910079d8de4e4ef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 rot="16200000">
          <a:off x="7018655" y="57986930"/>
          <a:ext cx="5528310" cy="10064750"/>
        </a:xfrm>
        <a:prstGeom prst="rect">
          <a:avLst/>
        </a:prstGeom>
      </xdr:spPr>
    </xdr:pic>
  </etc:cellImage>
  <etc:cellImage>
    <xdr:pic>
      <xdr:nvPicPr>
        <xdr:cNvPr id="182" name="ID_F2C7A5DF8BCB446C9549CB34EA324C71" descr="5qwrysc9jjkybs4neytkzssw7_0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 rot="5400000">
          <a:off x="5056505" y="61844555"/>
          <a:ext cx="10067925" cy="753745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<sst xmlns="http://schemas.openxmlformats.org/spreadsheetml/2006/main" count="480" uniqueCount="294">
  <si>
    <t>2025年6月16-30日职业卫生定期检测项目公示表</t>
  </si>
  <si>
    <t>序号</t>
  </si>
  <si>
    <t>报告编号</t>
  </si>
  <si>
    <t>用人单位名称</t>
  </si>
  <si>
    <t>受检地址</t>
  </si>
  <si>
    <t>联系人</t>
  </si>
  <si>
    <t>现场调查
人员</t>
  </si>
  <si>
    <t>调查时间</t>
  </si>
  <si>
    <t>现场采样/
检测人员</t>
  </si>
  <si>
    <t>采样时间</t>
  </si>
  <si>
    <t>用人单位采
样陪同人</t>
  </si>
  <si>
    <t>分析参与人</t>
  </si>
  <si>
    <t>报告签发
时间</t>
  </si>
  <si>
    <t>现场调查、现场采样、现场检测的图像影像</t>
  </si>
  <si>
    <t>备注</t>
  </si>
  <si>
    <t>KDZW250898</t>
  </si>
  <si>
    <t>苏州雅惠蕾丝有限公司</t>
  </si>
  <si>
    <t>苏州市吴江区平望镇端市村1幢、2幢厂房</t>
  </si>
  <si>
    <t>仲方</t>
  </si>
  <si>
    <t>甘宏丽,熊兴瑞</t>
  </si>
  <si>
    <t>/</t>
  </si>
  <si>
    <t>KDZW250796</t>
  </si>
  <si>
    <t>常熟中信建材有限公司</t>
  </si>
  <si>
    <t>江苏省常熟市梅李镇</t>
  </si>
  <si>
    <t>李敏</t>
  </si>
  <si>
    <t>张梦磊,张云龙</t>
  </si>
  <si>
    <t>徐旖旎、陶玲琳、周丽</t>
  </si>
  <si>
    <t>KDZW251087</t>
  </si>
  <si>
    <t>昆山力泰纤维有限公司</t>
  </si>
  <si>
    <t>江苏省昆山市开发区盛晞路188号</t>
  </si>
  <si>
    <t>黄正烜</t>
  </si>
  <si>
    <t>杨玉麟,刘中凯</t>
  </si>
  <si>
    <t>徐旖旎、、徐敏、周丽</t>
  </si>
  <si>
    <t>KDZW250877</t>
  </si>
  <si>
    <t>张家港三丰机电开发有限公司</t>
  </si>
  <si>
    <t>江苏省张家港市塘桥镇鹿苑镇金桥路8号</t>
  </si>
  <si>
    <t>肖敏</t>
  </si>
  <si>
    <t>赵文涛,苏嘉浩</t>
  </si>
  <si>
    <t>李书芹、
左成静、
孙传甫</t>
  </si>
  <si>
    <t>KDZW251057</t>
  </si>
  <si>
    <t>苏州创昕食品机械有限公司</t>
  </si>
  <si>
    <t>江苏省常熟市尚湖镇西大河-102号</t>
  </si>
  <si>
    <t>瞿经理</t>
  </si>
  <si>
    <t>浦宗浩,周棋</t>
  </si>
  <si>
    <t>KDZW250889</t>
  </si>
  <si>
    <t>苏州乐威精密钣金有限公司</t>
  </si>
  <si>
    <t>苏州市吴中区胥口镇长安路89号1、2、3幢</t>
  </si>
  <si>
    <t>何国平</t>
  </si>
  <si>
    <t>刘润杰,刘中凯</t>
  </si>
  <si>
    <t>KDZW251007</t>
  </si>
  <si>
    <t>群基精密工业(苏州)有限公司</t>
  </si>
  <si>
    <t>苏州市吴中区胥口镇时进路499号</t>
  </si>
  <si>
    <t>徐之唐</t>
  </si>
  <si>
    <t>唐泽田,朱素杰</t>
  </si>
  <si>
    <t>KDZW251113</t>
  </si>
  <si>
    <t>伯升塑胶(昆山)有限公司</t>
  </si>
  <si>
    <t>江苏省昆山市周市镇明达路90号</t>
  </si>
  <si>
    <t>杨敏</t>
  </si>
  <si>
    <t>KDZW250962</t>
  </si>
  <si>
    <t>苏州久世调温制品有限公司</t>
  </si>
  <si>
    <t>苏州高新区建林路666号出口加工区配套工业园43号标准厂房</t>
  </si>
  <si>
    <t>杨国际</t>
  </si>
  <si>
    <t>KDZW250970</t>
  </si>
  <si>
    <t>常熟市豪达模具机械配件厂</t>
  </si>
  <si>
    <t>江苏省常熟市辛庄镇沈浜村沈张路21号</t>
  </si>
  <si>
    <t>龚文元</t>
  </si>
  <si>
    <t>章子豪、陈祖玉、吴秋硕</t>
  </si>
  <si>
    <t>KDZW251125</t>
  </si>
  <si>
    <t>苏州顶高橡塑科技有限公司</t>
  </si>
  <si>
    <t>江苏省苏州工业园区唯亭镇唯西路20号</t>
  </si>
  <si>
    <t>陆卫东</t>
  </si>
  <si>
    <t>KDZW250849</t>
  </si>
  <si>
    <t>昆山多阔精密五金机械有限公司</t>
  </si>
  <si>
    <t>昆山市巴城镇石牌相石路449号内16号厂房</t>
  </si>
  <si>
    <t>汤女士</t>
  </si>
  <si>
    <t>KDZW250888</t>
  </si>
  <si>
    <t>江苏镇泰金属制品有限公司</t>
  </si>
  <si>
    <t>江苏省靖江市马桥镇横港村村队部内</t>
  </si>
  <si>
    <t>陈宝昌</t>
  </si>
  <si>
    <t>张梦磊,朱素杰</t>
  </si>
  <si>
    <t>徐旖旎、徐敏、周丽</t>
  </si>
  <si>
    <t>KDZW250949</t>
  </si>
  <si>
    <t>镇宇织带(常熟)有限公司</t>
  </si>
  <si>
    <t>江苏省常熟市海虞镇通江路167号</t>
  </si>
  <si>
    <t>李娟</t>
  </si>
  <si>
    <t>宋艺美,赵文涛</t>
  </si>
  <si>
    <t>徐旖旎、
孙赛、周丽</t>
  </si>
  <si>
    <t>KDZW250939</t>
  </si>
  <si>
    <t>苏州民圣光电有限公司</t>
  </si>
  <si>
    <t>江苏省苏州市工业园区东富路42号</t>
  </si>
  <si>
    <t>安长云</t>
  </si>
  <si>
    <t>KDZW250969</t>
  </si>
  <si>
    <t>苏州宏德精密电子有限公司</t>
  </si>
  <si>
    <t>江苏省苏州市吴中区胥口镇上供路208号</t>
  </si>
  <si>
    <t>潘香君</t>
  </si>
  <si>
    <t>KDZW250459</t>
  </si>
  <si>
    <t>苏州豪骏汽车服务有限公司</t>
  </si>
  <si>
    <t>苏州吴中经济开发区南湖路66号</t>
  </si>
  <si>
    <t>张其伟</t>
  </si>
  <si>
    <t>周舒怡,杨玉麟</t>
  </si>
  <si>
    <t>KDZW251000</t>
  </si>
  <si>
    <t>吴江市倪氏绢纺厂</t>
  </si>
  <si>
    <t>江苏省苏州市吴江区八都镇双板村</t>
  </si>
  <si>
    <t>徐振涛</t>
  </si>
  <si>
    <t>周舒怡,张云龙</t>
  </si>
  <si>
    <t>陶鸿飞,张梦磊</t>
  </si>
  <si>
    <t>徐旖旎、
程行行、周丽</t>
  </si>
  <si>
    <t>KDZW250981</t>
  </si>
  <si>
    <t>无锡川克智能电机有限公司</t>
  </si>
  <si>
    <t>无锡市新吴区鸿山街道新秦路9号</t>
  </si>
  <si>
    <t>刁安</t>
  </si>
  <si>
    <t>KDZW250934</t>
  </si>
  <si>
    <t>苏州京正新材料科技有限公司</t>
  </si>
  <si>
    <t>苏州市吴江区吴江区震泽镇朱家浜村</t>
  </si>
  <si>
    <t>许工</t>
  </si>
  <si>
    <t>熊兴瑞,唐泽田</t>
  </si>
  <si>
    <t>徐旖旎、王倩、周丽</t>
  </si>
  <si>
    <t>KDZW251115</t>
  </si>
  <si>
    <t>参天制药(中国)有限公司</t>
  </si>
  <si>
    <t>江苏省苏州市工业园区汀兰巷169号</t>
  </si>
  <si>
    <t>吴花</t>
  </si>
  <si>
    <t>浦宗浩,何帅</t>
  </si>
  <si>
    <t>KDZW250975</t>
  </si>
  <si>
    <t>江苏诺贝尔塑业股份有限公司</t>
  </si>
  <si>
    <t>江苏省苏州市吴江区七都镇港东开发区创举路116号</t>
  </si>
  <si>
    <t>孙明荣</t>
  </si>
  <si>
    <t>KDZW250944</t>
  </si>
  <si>
    <t>福斯流体控制(苏州)有限公司</t>
  </si>
  <si>
    <t>苏州工业园区唯新路49号</t>
  </si>
  <si>
    <t>鱼丹</t>
  </si>
  <si>
    <t>高杨,朱素杰,张梦磊</t>
  </si>
  <si>
    <t>KDZW250918</t>
  </si>
  <si>
    <t>常熟每德磁性复合材料有限公司</t>
  </si>
  <si>
    <t>江苏省常熟东南经济开发区新安江路62号</t>
  </si>
  <si>
    <t>陆喜裔</t>
  </si>
  <si>
    <t>KDZW250936</t>
  </si>
  <si>
    <t>江苏京正特种纤维有限公司</t>
  </si>
  <si>
    <t>江苏省苏州市吴江区盛泽镇圣塘村</t>
  </si>
  <si>
    <t>KDZW250935</t>
  </si>
  <si>
    <t>吴江京奕特种纤维有限公司</t>
  </si>
  <si>
    <t>吴江区盛泽镇工业集中区（科技路）</t>
  </si>
  <si>
    <t>KDZW250866</t>
  </si>
  <si>
    <t>敬得(苏州)科技有限公司</t>
  </si>
  <si>
    <t>江苏省太仓市城厢镇城西工业园弇山西路130号</t>
  </si>
  <si>
    <t>杜颖秋</t>
  </si>
  <si>
    <t>何帅,张云龙</t>
  </si>
  <si>
    <t>章子豪、吴秋硕、郭骏</t>
  </si>
  <si>
    <t>KDZW250875</t>
  </si>
  <si>
    <t>苏州欧斯利凡儿童用品有限公司</t>
  </si>
  <si>
    <t>江苏省昆山市开发区玫瑰路88号A2-5F</t>
  </si>
  <si>
    <t>郝红花</t>
  </si>
  <si>
    <t>浦宗浩,刘润杰</t>
  </si>
  <si>
    <t>KDZW251123</t>
  </si>
  <si>
    <t>苏州乐普斯电子有限公司</t>
  </si>
  <si>
    <t>苏州高新区泰山路2号博济智汇谷E座505室、507室、509室、510室、512室</t>
  </si>
  <si>
    <t>桂妙凤</t>
  </si>
  <si>
    <t>宋艺美,张梦磊</t>
  </si>
  <si>
    <t>王倩、徐敏、周丽</t>
  </si>
  <si>
    <t>KDZW251029</t>
  </si>
  <si>
    <t>雄鹰针织品印染(常熟)有限公司</t>
  </si>
  <si>
    <t>江苏省常熟市古里镇</t>
  </si>
  <si>
    <t>邵峰</t>
  </si>
  <si>
    <t>杨建峰,钱亚骜</t>
  </si>
  <si>
    <t>KDZW251151</t>
  </si>
  <si>
    <t>苏州铭青机电有限公司</t>
  </si>
  <si>
    <t>江苏省苏州市工业园区胜浦镇同胜路51号</t>
  </si>
  <si>
    <t>卞川</t>
  </si>
  <si>
    <t>浦宗浩、刘润杰</t>
  </si>
  <si>
    <t>KDZW250946</t>
  </si>
  <si>
    <t>普雷赛斯(苏州)智能科技有限公司</t>
  </si>
  <si>
    <t>江苏省苏州市吴江区江陵街道益和路268号吴江武珞科技产业园1幢1003室</t>
  </si>
  <si>
    <t>何娟</t>
  </si>
  <si>
    <t>浦宗浩,杜亚芳</t>
  </si>
  <si>
    <t>KDZW250929</t>
  </si>
  <si>
    <t>昆山因诺泰克汽车零部件有限公司</t>
  </si>
  <si>
    <t>江苏省昆山市玉山镇长阳路81号</t>
  </si>
  <si>
    <t>陶学晶</t>
  </si>
  <si>
    <t>王倩、孙赛、周丽</t>
  </si>
  <si>
    <t>KDZW251077</t>
  </si>
  <si>
    <t>江苏瑞玺智能科技有限公司</t>
  </si>
  <si>
    <t>江苏省靖江市联泰路16号2墥</t>
  </si>
  <si>
    <t>郭总</t>
  </si>
  <si>
    <t>KDZW251084</t>
  </si>
  <si>
    <t>张家港保税区康源参业有限公司</t>
  </si>
  <si>
    <t>江苏省张家港保税区金港路</t>
  </si>
  <si>
    <t>潘诗鑫</t>
  </si>
  <si>
    <t>赵文涛,张梦磊</t>
  </si>
  <si>
    <t>KDZW250947</t>
  </si>
  <si>
    <t>江苏聚杰微纤科技集团股份有限公司</t>
  </si>
  <si>
    <t>江苏省苏州市吴江区松陵镇交通南路68号</t>
  </si>
  <si>
    <t>钱泽平</t>
  </si>
  <si>
    <t>洪坤祥,刘中凯</t>
  </si>
  <si>
    <t>熊兴瑞,朱素杰</t>
  </si>
  <si>
    <t>KDZW251166</t>
  </si>
  <si>
    <t>捷博轴承技术（苏州）有限公司</t>
  </si>
  <si>
    <t>苏州高新区向街10号</t>
  </si>
  <si>
    <t>陈超</t>
  </si>
  <si>
    <t>杨建峰,宋艺美</t>
  </si>
  <si>
    <t>KDZW251009</t>
  </si>
  <si>
    <t>江苏大明精工制造有限公司</t>
  </si>
  <si>
    <t>江苏江阴-靖江工业园区滨江一路188号</t>
  </si>
  <si>
    <t>袁经理</t>
  </si>
  <si>
    <t>徐旖旎、孙赛、周丽</t>
  </si>
  <si>
    <t>KDZW251028</t>
  </si>
  <si>
    <t>苏州旭创科技有限公司</t>
  </si>
  <si>
    <t>中国（江苏）自由贸易试验区苏州片区苏州工业园区霞盛路8号</t>
  </si>
  <si>
    <t>代彩凤</t>
  </si>
  <si>
    <t>宋艺美,熊兴瑞</t>
  </si>
  <si>
    <t>熊兴瑞,高杨</t>
  </si>
  <si>
    <t>KDZW250863</t>
  </si>
  <si>
    <t>艾森诺模具技术（苏州）有限公司</t>
  </si>
  <si>
    <t>江苏省昆山市开发区玫瑰路88号2幢</t>
  </si>
  <si>
    <t>钟明</t>
  </si>
  <si>
    <t>KDZW251049</t>
  </si>
  <si>
    <t>常熟市南南塑料制品有限公司</t>
  </si>
  <si>
    <t>常熟市常昆工业园山塘路12号7幢</t>
  </si>
  <si>
    <t>王栋</t>
  </si>
  <si>
    <t>杨玉麟,许燕</t>
  </si>
  <si>
    <t>KDZW250971</t>
  </si>
  <si>
    <t>张家港市巨胜工具有限公司</t>
  </si>
  <si>
    <t>江苏省苏州市张家港大新镇大新村</t>
  </si>
  <si>
    <t>唐提</t>
  </si>
  <si>
    <t>宋艺美,张文清</t>
  </si>
  <si>
    <t>KDZW251058</t>
  </si>
  <si>
    <t>苏州市同轴科技有限公司</t>
  </si>
  <si>
    <t>苏州工业园区葑亭大道双马街126号二号厂房</t>
  </si>
  <si>
    <t>钱春娟</t>
  </si>
  <si>
    <t>KDZW250948</t>
  </si>
  <si>
    <t>苏嘉浩,周棋</t>
  </si>
  <si>
    <t>KDZW251116</t>
  </si>
  <si>
    <t>奥林巴斯（苏州）医疗器械有限公司</t>
  </si>
  <si>
    <t>中国（江苏）自由贸易试验区苏州片区苏虹西路35号星湾工业坊1号厂房</t>
  </si>
  <si>
    <t>汤金平</t>
  </si>
  <si>
    <t>KDZW251105</t>
  </si>
  <si>
    <t>苏州半导体总厂有限公司</t>
  </si>
  <si>
    <t>苏州市新市路3号</t>
  </si>
  <si>
    <t>张炎瑾</t>
  </si>
  <si>
    <t>洪坤祥,杨玉麟</t>
  </si>
  <si>
    <t>KDZW250991</t>
  </si>
  <si>
    <t>吴江市聚杰微纤服装有限公司</t>
  </si>
  <si>
    <t>江苏省苏州市吴江区八坼镇南郊</t>
  </si>
  <si>
    <t>KDZW250864</t>
  </si>
  <si>
    <t>张家港市托普铝箔有限公司</t>
  </si>
  <si>
    <t>凤凰镇西参村</t>
  </si>
  <si>
    <t>骆建刚</t>
  </si>
  <si>
    <t>KDZW250474</t>
  </si>
  <si>
    <t>太仓年益科技电子有限公司</t>
  </si>
  <si>
    <t>江苏省太仓市经济开发区北京路89号</t>
  </si>
  <si>
    <t>李总</t>
  </si>
  <si>
    <t>张文清,唐泽田</t>
  </si>
  <si>
    <t>张文清,张云龙</t>
  </si>
  <si>
    <t>KDZW250839</t>
  </si>
  <si>
    <t>苏州药明康德新药开发有限公司</t>
  </si>
  <si>
    <t>苏州市吴中区吴中大道1318号</t>
  </si>
  <si>
    <t>黄丽珍</t>
  </si>
  <si>
    <t>杨建峰,唐泽田</t>
  </si>
  <si>
    <t>杨建峰、唐泽田、刘润杰,刘中凯</t>
  </si>
  <si>
    <t>2025-05-14、2025-06-13</t>
  </si>
  <si>
    <t>KDZW250876</t>
  </si>
  <si>
    <t>滨中元川金属制品(昆山)有限公司</t>
  </si>
  <si>
    <t>江苏省昆山市开发区蓬朗高鼎路1号</t>
  </si>
  <si>
    <t>许建娟</t>
  </si>
  <si>
    <t>KDZW251010</t>
  </si>
  <si>
    <t>吴江市鑫凤织造有限公司</t>
  </si>
  <si>
    <t>江苏省苏州市吴江区盛泽镇南麻织东路285号</t>
  </si>
  <si>
    <t>沈云</t>
  </si>
  <si>
    <t>赵文涛,高杨</t>
  </si>
  <si>
    <t>KDZW251099</t>
  </si>
  <si>
    <t>上海烟草集团太仓海烟烟草薄片有限公司</t>
  </si>
  <si>
    <t>太仓港港口开发区东方东路19号</t>
  </si>
  <si>
    <t>顾健</t>
  </si>
  <si>
    <t>KDZW250836</t>
  </si>
  <si>
    <t>山八塑料(常熟)有限公司</t>
  </si>
  <si>
    <t>江苏省常熟市支塘镇</t>
  </si>
  <si>
    <t>谷熠</t>
  </si>
  <si>
    <t>KDZW250861</t>
  </si>
  <si>
    <t>海亿通包装材料(昆山)有限公司</t>
  </si>
  <si>
    <t>昆山市周庄镇高勇路8号2号楼</t>
  </si>
  <si>
    <t>黄琴</t>
  </si>
  <si>
    <t>苏嘉浩,许燕</t>
  </si>
  <si>
    <t>KDZW251209</t>
  </si>
  <si>
    <t>苏州海沃玛精密机械有限公司</t>
  </si>
  <si>
    <t>苏州工业园区唯亭春辉路22号2#厂房</t>
  </si>
  <si>
    <t>张海权</t>
  </si>
  <si>
    <t>KDZW251207</t>
  </si>
  <si>
    <t>苏州工业园区艺峰精密机械有限公司</t>
  </si>
  <si>
    <t>苏州工业园区娄葑分区通园路2号</t>
  </si>
  <si>
    <t xml:space="preserve"> 仲剑峰</t>
  </si>
  <si>
    <t>KDZW250694</t>
  </si>
  <si>
    <t>无锡隆基氢能科技有限公司</t>
  </si>
  <si>
    <t>无锡市新吴区锡梅路102号</t>
  </si>
  <si>
    <t>陈钧</t>
  </si>
  <si>
    <t>周舒怡,熊兴瑞杨玉麟</t>
  </si>
  <si>
    <t>唐泽田，熊兴瑞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</si>
</sst>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9">
    <font>
      <sz val="12"/>
      <color theme="1"/>
      <name val="等线"/>
      <charset val="134"/>
      <scheme val="minor"/>
    </font>
    <font>
      <sz val="11"/>
      <name val="宋体"/>
      <charset val="134"/>
    </font>
    <font>
      <b/>
      <sz val="14"/>
      <name val="宋体"/>
      <charset val="134"/>
    </font>
    <font>
      <b/>
      <sz val="11"/>
      <name val="宋体"/>
      <charset val="134"/>
    </font>
    <font>
      <sz val="11"/>
      <color rgb="FF000000"/>
      <name val="宋体"/>
      <charset val="134"/>
    </font>
    <font>
      <sz val="11"/>
      <color theme="1"/>
      <name val="宋体"/>
      <charset val="134"/>
    </font>
    <font>
      <sz val="10"/>
      <color theme="1"/>
      <name val="宋体"/>
      <charset val="134"/>
    </font>
    <font>
      <sz val="10"/>
      <color rgb="FF000000"/>
      <name val="宋体"/>
      <charset val="134"/>
    </font>
    <font>
      <sz val="10"/>
      <color rgb="FF000000"/>
      <name val="Times New Roman"/>
      <charset val="134"/>
    </font>
    <font>
      <sz val="11"/>
      <color theme="1"/>
      <name val="等线"/>
      <charset val="134"/>
      <scheme val="minor"/>
    </font>
    <font>
      <u/>
      <sz val="10"/>
      <color theme="10"/>
      <name val="等线"/>
      <charset val="134"/>
      <scheme val="minor"/>
    </font>
    <font>
      <u/>
      <sz val="11"/>
      <color rgb="FF800080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9" fillId="0" borderId="0" applyFont="0" applyFill="0" applyBorder="0" applyAlignment="0" applyProtection="0">
      <alignment vertical="center"/>
    </xf>
    <xf numFmtId="44" fontId="9" fillId="0" borderId="0" applyFont="0" applyFill="0" applyBorder="0" applyAlignment="0" applyProtection="0">
      <alignment vertical="center"/>
    </xf>
    <xf numFmtId="9" fontId="9" fillId="0" borderId="0" applyFont="0" applyFill="0" applyBorder="0" applyAlignment="0" applyProtection="0">
      <alignment vertical="center"/>
    </xf>
    <xf numFmtId="41" fontId="9" fillId="0" borderId="0" applyFont="0" applyFill="0" applyBorder="0" applyAlignment="0" applyProtection="0">
      <alignment vertical="center"/>
    </xf>
    <xf numFmtId="42" fontId="9" fillId="0" borderId="0" applyFon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3" borderId="2" applyNumberFormat="0" applyFont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3" applyNumberFormat="0" applyFill="0" applyAlignment="0" applyProtection="0">
      <alignment vertical="center"/>
    </xf>
    <xf numFmtId="0" fontId="16" fillId="0" borderId="3" applyNumberFormat="0" applyFill="0" applyAlignment="0" applyProtection="0">
      <alignment vertical="center"/>
    </xf>
    <xf numFmtId="0" fontId="17" fillId="0" borderId="4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4" borderId="5" applyNumberFormat="0" applyAlignment="0" applyProtection="0">
      <alignment vertical="center"/>
    </xf>
    <xf numFmtId="0" fontId="19" fillId="5" borderId="6" applyNumberFormat="0" applyAlignment="0" applyProtection="0">
      <alignment vertical="center"/>
    </xf>
    <xf numFmtId="0" fontId="20" fillId="5" borderId="5" applyNumberFormat="0" applyAlignment="0" applyProtection="0">
      <alignment vertical="center"/>
    </xf>
    <xf numFmtId="0" fontId="21" fillId="6" borderId="7" applyNumberFormat="0" applyAlignment="0" applyProtection="0">
      <alignment vertical="center"/>
    </xf>
    <xf numFmtId="0" fontId="22" fillId="0" borderId="8" applyNumberFormat="0" applyFill="0" applyAlignment="0" applyProtection="0">
      <alignment vertical="center"/>
    </xf>
    <xf numFmtId="0" fontId="23" fillId="0" borderId="9" applyNumberFormat="0" applyFill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5" fillId="8" borderId="0" applyNumberFormat="0" applyBorder="0" applyAlignment="0" applyProtection="0">
      <alignment vertical="center"/>
    </xf>
    <xf numFmtId="0" fontId="26" fillId="9" borderId="0" applyNumberFormat="0" applyBorder="0" applyAlignment="0" applyProtection="0">
      <alignment vertical="center"/>
    </xf>
    <xf numFmtId="0" fontId="27" fillId="10" borderId="0" applyNumberFormat="0" applyBorder="0" applyAlignment="0" applyProtection="0">
      <alignment vertical="center"/>
    </xf>
    <xf numFmtId="0" fontId="28" fillId="11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0" fontId="27" fillId="13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8" fillId="16" borderId="0" applyNumberFormat="0" applyBorder="0" applyAlignment="0" applyProtection="0">
      <alignment vertical="center"/>
    </xf>
    <xf numFmtId="0" fontId="27" fillId="17" borderId="0" applyNumberFormat="0" applyBorder="0" applyAlignment="0" applyProtection="0">
      <alignment vertical="center"/>
    </xf>
    <xf numFmtId="0" fontId="27" fillId="18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7" fillId="21" borderId="0" applyNumberFormat="0" applyBorder="0" applyAlignment="0" applyProtection="0">
      <alignment vertical="center"/>
    </xf>
    <xf numFmtId="0" fontId="27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28" fillId="24" borderId="0" applyNumberFormat="0" applyBorder="0" applyAlignment="0" applyProtection="0">
      <alignment vertical="center"/>
    </xf>
    <xf numFmtId="0" fontId="27" fillId="25" borderId="0" applyNumberFormat="0" applyBorder="0" applyAlignment="0" applyProtection="0">
      <alignment vertical="center"/>
    </xf>
    <xf numFmtId="0" fontId="27" fillId="26" borderId="0" applyNumberFormat="0" applyBorder="0" applyAlignment="0" applyProtection="0">
      <alignment vertical="center"/>
    </xf>
    <xf numFmtId="0" fontId="28" fillId="27" borderId="0" applyNumberFormat="0" applyBorder="0" applyAlignment="0" applyProtection="0">
      <alignment vertical="center"/>
    </xf>
    <xf numFmtId="0" fontId="28" fillId="28" borderId="0" applyNumberFormat="0" applyBorder="0" applyAlignment="0" applyProtection="0">
      <alignment vertical="center"/>
    </xf>
    <xf numFmtId="0" fontId="27" fillId="29" borderId="0" applyNumberFormat="0" applyBorder="0" applyAlignment="0" applyProtection="0">
      <alignment vertical="center"/>
    </xf>
    <xf numFmtId="0" fontId="27" fillId="30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28" fillId="32" borderId="0" applyNumberFormat="0" applyBorder="0" applyAlignment="0" applyProtection="0">
      <alignment vertical="center"/>
    </xf>
    <xf numFmtId="0" fontId="27" fillId="33" borderId="0" applyNumberFormat="0" applyBorder="0" applyAlignment="0" applyProtection="0">
      <alignment vertical="center"/>
    </xf>
  </cellStyleXfs>
  <cellXfs count="24">
    <xf numFmtId="0" fontId="0" fillId="0" borderId="0" xfId="0">
      <alignment vertical="center"/>
    </xf>
    <xf numFmtId="0" fontId="1" fillId="0" borderId="0" xfId="0" applyFont="1" applyAlignment="1">
      <alignment vertical="center" wrapText="1"/>
    </xf>
    <xf numFmtId="0" fontId="1" fillId="0" borderId="0" xfId="0" applyFont="1" applyFill="1" applyAlignment="1">
      <alignment vertical="center" wrapText="1"/>
    </xf>
    <xf numFmtId="0" fontId="2" fillId="0" borderId="0" xfId="0" applyFont="1" applyBorder="1" applyAlignment="1">
      <alignment horizontal="center" vertical="center" wrapText="1"/>
    </xf>
    <xf numFmtId="0" fontId="3" fillId="0" borderId="1" xfId="0" applyFont="1" applyBorder="1" applyAlignment="1" applyProtection="1">
      <alignment horizontal="center" vertical="center" wrapText="1"/>
    </xf>
    <xf numFmtId="0" fontId="3" fillId="2" borderId="1" xfId="0" applyFont="1" applyFill="1" applyBorder="1" applyAlignment="1" applyProtection="1">
      <alignment horizontal="center" vertical="center" wrapText="1"/>
    </xf>
    <xf numFmtId="0" fontId="1" fillId="0" borderId="1" xfId="0" applyFont="1" applyFill="1" applyBorder="1" applyAlignment="1" applyProtection="1">
      <alignment horizontal="center" vertical="center" wrapText="1"/>
    </xf>
    <xf numFmtId="0" fontId="1" fillId="2" borderId="1" xfId="0" applyFont="1" applyFill="1" applyBorder="1" applyAlignment="1" applyProtection="1">
      <alignment horizontal="center" vertical="center" wrapText="1"/>
    </xf>
    <xf numFmtId="0" fontId="1" fillId="0" borderId="1" xfId="0" applyFont="1" applyFill="1" applyBorder="1" applyAlignment="1" applyProtection="1">
      <alignment vertical="center" wrapText="1"/>
    </xf>
    <xf numFmtId="0" fontId="4" fillId="0" borderId="1" xfId="0" applyFont="1" applyFill="1" applyBorder="1" applyAlignment="1">
      <alignment horizontal="center" vertical="center" wrapText="1"/>
    </xf>
    <xf numFmtId="14" fontId="5" fillId="0" borderId="1" xfId="0" applyNumberFormat="1" applyFont="1" applyFill="1" applyBorder="1" applyAlignment="1">
      <alignment horizontal="center" vertical="center" wrapText="1"/>
    </xf>
    <xf numFmtId="0" fontId="4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vertical="center" wrapText="1"/>
    </xf>
    <xf numFmtId="0" fontId="5" fillId="0" borderId="1" xfId="0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horizontal="center" vertical="center" wrapText="1"/>
    </xf>
    <xf numFmtId="0" fontId="7" fillId="0" borderId="1" xfId="0" applyNumberFormat="1" applyFont="1" applyBorder="1" applyAlignment="1">
      <alignment horizontal="center" vertical="center"/>
    </xf>
    <xf numFmtId="0" fontId="7" fillId="0" borderId="1" xfId="0" applyNumberFormat="1" applyFont="1" applyBorder="1" applyAlignment="1">
      <alignment horizontal="center" vertical="center" wrapText="1"/>
    </xf>
    <xf numFmtId="0" fontId="6" fillId="0" borderId="1" xfId="0" applyFont="1" applyFill="1" applyBorder="1">
      <alignment vertical="center"/>
    </xf>
    <xf numFmtId="0" fontId="0" fillId="0" borderId="1" xfId="0" applyBorder="1">
      <alignment vertical="center"/>
    </xf>
    <xf numFmtId="0" fontId="8" fillId="0" borderId="1" xfId="0" applyFont="1" applyFill="1" applyBorder="1" applyAlignment="1">
      <alignment horizontal="center" vertical="center" wrapText="1"/>
    </xf>
    <xf numFmtId="0" fontId="1" fillId="0" borderId="0" xfId="0" applyFont="1" applyAlignment="1" applyProtection="1">
      <alignment vertical="center" wrapText="1"/>
      <protection locked="0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98.jpeg"/><Relationship Id="rId98" Type="http://schemas.openxmlformats.org/officeDocument/2006/relationships/image" Target="media/image97.jpeg"/><Relationship Id="rId97" Type="http://schemas.openxmlformats.org/officeDocument/2006/relationships/image" Target="media/image96.jpeg"/><Relationship Id="rId96" Type="http://schemas.openxmlformats.org/officeDocument/2006/relationships/image" Target="media/image95.jpeg"/><Relationship Id="rId95" Type="http://schemas.openxmlformats.org/officeDocument/2006/relationships/image" Target="media/image94.jpeg"/><Relationship Id="rId94" Type="http://schemas.openxmlformats.org/officeDocument/2006/relationships/image" Target="media/image93.jpeg"/><Relationship Id="rId93" Type="http://schemas.openxmlformats.org/officeDocument/2006/relationships/image" Target="media/image92.jpeg"/><Relationship Id="rId92" Type="http://schemas.openxmlformats.org/officeDocument/2006/relationships/image" Target="media/image91.jpeg"/><Relationship Id="rId91" Type="http://schemas.openxmlformats.org/officeDocument/2006/relationships/image" Target="media/image90.jpeg"/><Relationship Id="rId90" Type="http://schemas.openxmlformats.org/officeDocument/2006/relationships/image" Target="media/image89.jpeg"/><Relationship Id="rId9" Type="http://schemas.openxmlformats.org/officeDocument/2006/relationships/image" Target="media/image9.jpeg"/><Relationship Id="rId89" Type="http://schemas.openxmlformats.org/officeDocument/2006/relationships/image" Target="media/image88.jpeg"/><Relationship Id="rId88" Type="http://schemas.openxmlformats.org/officeDocument/2006/relationships/image" Target="media/image87.jpeg"/><Relationship Id="rId87" Type="http://schemas.openxmlformats.org/officeDocument/2006/relationships/image" Target="media/image86.jpeg"/><Relationship Id="rId86" Type="http://schemas.openxmlformats.org/officeDocument/2006/relationships/image" Target="media/image85.jpeg"/><Relationship Id="rId85" Type="http://schemas.openxmlformats.org/officeDocument/2006/relationships/image" Target="media/image84.jpeg"/><Relationship Id="rId84" Type="http://schemas.openxmlformats.org/officeDocument/2006/relationships/image" Target="media/image83.jpeg"/><Relationship Id="rId83" Type="http://schemas.openxmlformats.org/officeDocument/2006/relationships/image" Target="media/image82.jpeg"/><Relationship Id="rId82" Type="http://schemas.openxmlformats.org/officeDocument/2006/relationships/image" Target="media/image81.jpeg"/><Relationship Id="rId81" Type="http://schemas.openxmlformats.org/officeDocument/2006/relationships/image" Target="media/image80.jpeg"/><Relationship Id="rId80" Type="http://schemas.openxmlformats.org/officeDocument/2006/relationships/image" Target="media/image79.jpeg"/><Relationship Id="rId8" Type="http://schemas.openxmlformats.org/officeDocument/2006/relationships/image" Target="media/image8.jpeg"/><Relationship Id="rId79" Type="http://schemas.openxmlformats.org/officeDocument/2006/relationships/image" Target="media/image78.jpeg"/><Relationship Id="rId78" Type="http://schemas.openxmlformats.org/officeDocument/2006/relationships/image" Target="media/image77.jpeg"/><Relationship Id="rId77" Type="http://schemas.openxmlformats.org/officeDocument/2006/relationships/image" Target="media/image76.jpeg"/><Relationship Id="rId76" Type="http://schemas.openxmlformats.org/officeDocument/2006/relationships/image" Target="media/image75.jpeg"/><Relationship Id="rId75" Type="http://schemas.openxmlformats.org/officeDocument/2006/relationships/image" Target="media/image74.jpeg"/><Relationship Id="rId74" Type="http://schemas.openxmlformats.org/officeDocument/2006/relationships/image" Target="media/image73.jpeg"/><Relationship Id="rId73" Type="http://schemas.openxmlformats.org/officeDocument/2006/relationships/image" Target="media/image72.jpeg"/><Relationship Id="rId72" Type="http://schemas.openxmlformats.org/officeDocument/2006/relationships/image" Target="media/image71.jpeg"/><Relationship Id="rId71" Type="http://schemas.openxmlformats.org/officeDocument/2006/relationships/image" Target="media/image70.jpeg"/><Relationship Id="rId70" Type="http://schemas.openxmlformats.org/officeDocument/2006/relationships/image" Target="media/image69.jpeg"/><Relationship Id="rId7" Type="http://schemas.openxmlformats.org/officeDocument/2006/relationships/image" Target="media/image7.jpeg"/><Relationship Id="rId69" Type="http://schemas.openxmlformats.org/officeDocument/2006/relationships/image" Target="media/image68.jpeg"/><Relationship Id="rId68" Type="http://schemas.openxmlformats.org/officeDocument/2006/relationships/image" Target="media/image67.jpeg"/><Relationship Id="rId67" Type="http://schemas.openxmlformats.org/officeDocument/2006/relationships/image" Target="media/image66.jpeg"/><Relationship Id="rId66" Type="http://schemas.openxmlformats.org/officeDocument/2006/relationships/image" Target="media/image65.jpeg"/><Relationship Id="rId65" Type="http://schemas.openxmlformats.org/officeDocument/2006/relationships/image" Target="NULL" TargetMode="External"/><Relationship Id="rId64" Type="http://schemas.openxmlformats.org/officeDocument/2006/relationships/image" Target="media/image64.jpeg"/><Relationship Id="rId63" Type="http://schemas.openxmlformats.org/officeDocument/2006/relationships/image" Target="media/image63.jpeg"/><Relationship Id="rId62" Type="http://schemas.openxmlformats.org/officeDocument/2006/relationships/image" Target="media/image62.jpeg"/><Relationship Id="rId61" Type="http://schemas.openxmlformats.org/officeDocument/2006/relationships/image" Target="media/image61.jpeg"/><Relationship Id="rId60" Type="http://schemas.openxmlformats.org/officeDocument/2006/relationships/image" Target="media/image60.jpeg"/><Relationship Id="rId6" Type="http://schemas.openxmlformats.org/officeDocument/2006/relationships/image" Target="media/image6.png"/><Relationship Id="rId59" Type="http://schemas.openxmlformats.org/officeDocument/2006/relationships/image" Target="media/image59.jpeg"/><Relationship Id="rId58" Type="http://schemas.openxmlformats.org/officeDocument/2006/relationships/image" Target="media/image58.jpeg"/><Relationship Id="rId57" Type="http://schemas.openxmlformats.org/officeDocument/2006/relationships/image" Target="media/image57.jpeg"/><Relationship Id="rId56" Type="http://schemas.openxmlformats.org/officeDocument/2006/relationships/image" Target="media/image56.jpeg"/><Relationship Id="rId55" Type="http://schemas.openxmlformats.org/officeDocument/2006/relationships/image" Target="media/image55.jpeg"/><Relationship Id="rId54" Type="http://schemas.openxmlformats.org/officeDocument/2006/relationships/image" Target="media/image54.jpeg"/><Relationship Id="rId53" Type="http://schemas.openxmlformats.org/officeDocument/2006/relationships/image" Target="media/image53.jpeg"/><Relationship Id="rId52" Type="http://schemas.openxmlformats.org/officeDocument/2006/relationships/image" Target="media/image52.jpeg"/><Relationship Id="rId51" Type="http://schemas.openxmlformats.org/officeDocument/2006/relationships/image" Target="media/image51.jpeg"/><Relationship Id="rId50" Type="http://schemas.openxmlformats.org/officeDocument/2006/relationships/image" Target="media/image50.jpeg"/><Relationship Id="rId5" Type="http://schemas.openxmlformats.org/officeDocument/2006/relationships/image" Target="media/image5.jpeg"/><Relationship Id="rId49" Type="http://schemas.openxmlformats.org/officeDocument/2006/relationships/image" Target="media/image49.jpeg"/><Relationship Id="rId48" Type="http://schemas.openxmlformats.org/officeDocument/2006/relationships/image" Target="media/image48.png"/><Relationship Id="rId47" Type="http://schemas.openxmlformats.org/officeDocument/2006/relationships/image" Target="media/image47.jpeg"/><Relationship Id="rId46" Type="http://schemas.openxmlformats.org/officeDocument/2006/relationships/image" Target="media/image46.jpeg"/><Relationship Id="rId45" Type="http://schemas.openxmlformats.org/officeDocument/2006/relationships/image" Target="media/image45.jpeg"/><Relationship Id="rId44" Type="http://schemas.openxmlformats.org/officeDocument/2006/relationships/image" Target="media/image44.jpeg"/><Relationship Id="rId43" Type="http://schemas.openxmlformats.org/officeDocument/2006/relationships/image" Target="media/image43.jpeg"/><Relationship Id="rId42" Type="http://schemas.openxmlformats.org/officeDocument/2006/relationships/image" Target="media/image42.jpeg"/><Relationship Id="rId41" Type="http://schemas.openxmlformats.org/officeDocument/2006/relationships/image" Target="media/image41.jpeg"/><Relationship Id="rId40" Type="http://schemas.openxmlformats.org/officeDocument/2006/relationships/image" Target="media/image40.jpeg"/><Relationship Id="rId4" Type="http://schemas.openxmlformats.org/officeDocument/2006/relationships/image" Target="media/image4.jpeg"/><Relationship Id="rId39" Type="http://schemas.openxmlformats.org/officeDocument/2006/relationships/image" Target="media/image39.jpeg"/><Relationship Id="rId38" Type="http://schemas.openxmlformats.org/officeDocument/2006/relationships/image" Target="media/image38.jpeg"/><Relationship Id="rId37" Type="http://schemas.openxmlformats.org/officeDocument/2006/relationships/image" Target="media/image37.jpeg"/><Relationship Id="rId36" Type="http://schemas.openxmlformats.org/officeDocument/2006/relationships/image" Target="media/image36.jpeg"/><Relationship Id="rId35" Type="http://schemas.openxmlformats.org/officeDocument/2006/relationships/image" Target="media/image35.jpeg"/><Relationship Id="rId34" Type="http://schemas.openxmlformats.org/officeDocument/2006/relationships/image" Target="media/image34.jpeg"/><Relationship Id="rId33" Type="http://schemas.openxmlformats.org/officeDocument/2006/relationships/image" Target="media/image33.jpeg"/><Relationship Id="rId32" Type="http://schemas.openxmlformats.org/officeDocument/2006/relationships/image" Target="media/image32.jpeg"/><Relationship Id="rId31" Type="http://schemas.openxmlformats.org/officeDocument/2006/relationships/image" Target="media/image31.jpeg"/><Relationship Id="rId30" Type="http://schemas.openxmlformats.org/officeDocument/2006/relationships/image" Target="media/image30.jpeg"/><Relationship Id="rId3" Type="http://schemas.openxmlformats.org/officeDocument/2006/relationships/image" Target="media/image3.jpeg"/><Relationship Id="rId29" Type="http://schemas.openxmlformats.org/officeDocument/2006/relationships/image" Target="media/image29.jpeg"/><Relationship Id="rId28" Type="http://schemas.openxmlformats.org/officeDocument/2006/relationships/image" Target="media/image28.jpeg"/><Relationship Id="rId27" Type="http://schemas.openxmlformats.org/officeDocument/2006/relationships/image" Target="media/image27.jpeg"/><Relationship Id="rId26" Type="http://schemas.openxmlformats.org/officeDocument/2006/relationships/image" Target="media/image26.jpeg"/><Relationship Id="rId25" Type="http://schemas.openxmlformats.org/officeDocument/2006/relationships/image" Target="media/image25.jpeg"/><Relationship Id="rId24" Type="http://schemas.openxmlformats.org/officeDocument/2006/relationships/image" Target="media/image24.jpeg"/><Relationship Id="rId23" Type="http://schemas.openxmlformats.org/officeDocument/2006/relationships/image" Target="media/image23.jpeg"/><Relationship Id="rId22" Type="http://schemas.openxmlformats.org/officeDocument/2006/relationships/image" Target="media/image22.jpeg"/><Relationship Id="rId21" Type="http://schemas.openxmlformats.org/officeDocument/2006/relationships/image" Target="media/image21.jpeg"/><Relationship Id="rId20" Type="http://schemas.openxmlformats.org/officeDocument/2006/relationships/image" Target="media/image20.jpeg"/><Relationship Id="rId2" Type="http://schemas.openxmlformats.org/officeDocument/2006/relationships/image" Target="media/image2.jpeg"/><Relationship Id="rId19" Type="http://schemas.openxmlformats.org/officeDocument/2006/relationships/image" Target="media/image19.jpeg"/><Relationship Id="rId18" Type="http://schemas.openxmlformats.org/officeDocument/2006/relationships/image" Target="media/image18.jpeg"/><Relationship Id="rId17" Type="http://schemas.openxmlformats.org/officeDocument/2006/relationships/image" Target="media/image17.jpeg"/><Relationship Id="rId16" Type="http://schemas.openxmlformats.org/officeDocument/2006/relationships/image" Target="media/image16.jpeg"/><Relationship Id="rId15" Type="http://schemas.openxmlformats.org/officeDocument/2006/relationships/image" Target="media/image15.jpeg"/><Relationship Id="rId14" Type="http://schemas.openxmlformats.org/officeDocument/2006/relationships/image" Target="media/image14.jpeg"/><Relationship Id="rId13" Type="http://schemas.openxmlformats.org/officeDocument/2006/relationships/image" Target="media/image13.jpeg"/><Relationship Id="rId12" Type="http://schemas.openxmlformats.org/officeDocument/2006/relationships/image" Target="media/image12.jpeg"/><Relationship Id="rId116" Type="http://schemas.openxmlformats.org/officeDocument/2006/relationships/image" Target="media/image115.jpeg"/><Relationship Id="rId115" Type="http://schemas.openxmlformats.org/officeDocument/2006/relationships/image" Target="media/image114.jpeg"/><Relationship Id="rId114" Type="http://schemas.openxmlformats.org/officeDocument/2006/relationships/image" Target="media/image113.jpeg"/><Relationship Id="rId113" Type="http://schemas.openxmlformats.org/officeDocument/2006/relationships/image" Target="media/image112.jpeg"/><Relationship Id="rId112" Type="http://schemas.openxmlformats.org/officeDocument/2006/relationships/image" Target="media/image111.jpeg"/><Relationship Id="rId111" Type="http://schemas.openxmlformats.org/officeDocument/2006/relationships/image" Target="media/image110.jpeg"/><Relationship Id="rId110" Type="http://schemas.openxmlformats.org/officeDocument/2006/relationships/image" Target="media/image109.jpeg"/><Relationship Id="rId11" Type="http://schemas.openxmlformats.org/officeDocument/2006/relationships/image" Target="media/image11.jpeg"/><Relationship Id="rId109" Type="http://schemas.openxmlformats.org/officeDocument/2006/relationships/image" Target="media/image108.jpeg"/><Relationship Id="rId108" Type="http://schemas.openxmlformats.org/officeDocument/2006/relationships/image" Target="media/image107.jpeg"/><Relationship Id="rId107" Type="http://schemas.openxmlformats.org/officeDocument/2006/relationships/image" Target="media/image106.jpeg"/><Relationship Id="rId106" Type="http://schemas.openxmlformats.org/officeDocument/2006/relationships/image" Target="media/image105.jpeg"/><Relationship Id="rId105" Type="http://schemas.openxmlformats.org/officeDocument/2006/relationships/image" Target="media/image104.jpeg"/><Relationship Id="rId104" Type="http://schemas.openxmlformats.org/officeDocument/2006/relationships/image" Target="media/image103.jpeg"/><Relationship Id="rId103" Type="http://schemas.openxmlformats.org/officeDocument/2006/relationships/image" Target="media/image102.jpeg"/><Relationship Id="rId102" Type="http://schemas.openxmlformats.org/officeDocument/2006/relationships/image" Target="media/image101.jpeg"/><Relationship Id="rId101" Type="http://schemas.openxmlformats.org/officeDocument/2006/relationships/image" Target="media/image100.jpeg"/><Relationship Id="rId100" Type="http://schemas.openxmlformats.org/officeDocument/2006/relationships/image" Target="media/image99.jpeg"/><Relationship Id="rId10" Type="http://schemas.openxmlformats.org/officeDocument/2006/relationships/image" Target="media/image10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R60"/>
  <sheetViews>
    <sheetView tabSelected="1" topLeftCell="A52" workbookViewId="0">
      <selection activeCell="I64" sqref="I64"/>
    </sheetView>
  </sheetViews>
  <sheetFormatPr defaultColWidth="9" defaultRowHeight="13.5" customHeight="1"/>
  <cols>
    <col min="1" max="1" width="3.375" style="1" customWidth="1"/>
    <col min="2" max="2" width="12.1416666666667" style="1" customWidth="1"/>
    <col min="3" max="3" width="12.75" style="1" customWidth="1"/>
    <col min="4" max="4" width="10.625" style="1" customWidth="1"/>
    <col min="5" max="5" width="7.5" style="1" customWidth="1"/>
    <col min="6" max="6" width="8.375" style="1" customWidth="1"/>
    <col min="7" max="7" width="11.2666666666667" style="1" customWidth="1"/>
    <col min="8" max="8" width="10" style="1" customWidth="1"/>
    <col min="9" max="9" width="12.125" style="1" customWidth="1"/>
    <col min="10" max="10" width="7.71666666666667" style="1" customWidth="1"/>
    <col min="11" max="11" width="10.625" style="1" customWidth="1"/>
    <col min="12" max="12" width="11.125" style="2" customWidth="1"/>
    <col min="13" max="14" width="23.25" style="1" customWidth="1"/>
    <col min="15" max="15" width="4.25" style="2" customWidth="1"/>
    <col min="16" max="16384" width="9" style="1"/>
  </cols>
  <sheetData>
    <row r="1" s="1" customFormat="1" ht="36" customHeight="1" spans="1:15">
      <c r="A1" s="3" t="s">
        <v>0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</row>
    <row r="2" s="1" customFormat="1" ht="55" customHeight="1" spans="1:18">
      <c r="A2" s="4" t="s">
        <v>1</v>
      </c>
      <c r="B2" s="5" t="s">
        <v>2</v>
      </c>
      <c r="C2" s="4" t="s">
        <v>3</v>
      </c>
      <c r="D2" s="4" t="s">
        <v>4</v>
      </c>
      <c r="E2" s="4" t="s">
        <v>5</v>
      </c>
      <c r="F2" s="4" t="s">
        <v>6</v>
      </c>
      <c r="G2" s="4" t="s">
        <v>7</v>
      </c>
      <c r="H2" s="4" t="s">
        <v>8</v>
      </c>
      <c r="I2" s="4" t="s">
        <v>9</v>
      </c>
      <c r="J2" s="4" t="s">
        <v>10</v>
      </c>
      <c r="K2" s="4" t="s">
        <v>11</v>
      </c>
      <c r="L2" s="5" t="s">
        <v>12</v>
      </c>
      <c r="M2" s="4" t="s">
        <v>13</v>
      </c>
      <c r="N2" s="4"/>
      <c r="O2" s="5" t="s">
        <v>14</v>
      </c>
      <c r="R2" s="23"/>
    </row>
    <row r="3" s="2" customFormat="1" ht="120" customHeight="1" spans="1:15">
      <c r="A3" s="6">
        <v>1</v>
      </c>
      <c r="B3" s="7" t="s">
        <v>15</v>
      </c>
      <c r="C3" s="6" t="s">
        <v>16</v>
      </c>
      <c r="D3" s="8" t="s">
        <v>17</v>
      </c>
      <c r="E3" s="6" t="s">
        <v>18</v>
      </c>
      <c r="F3" s="9" t="s">
        <v>19</v>
      </c>
      <c r="G3" s="10">
        <v>45819</v>
      </c>
      <c r="H3" s="11" t="s">
        <v>19</v>
      </c>
      <c r="I3" s="10">
        <v>45820</v>
      </c>
      <c r="J3" s="13" t="s">
        <v>18</v>
      </c>
      <c r="K3" s="11" t="s">
        <v>20</v>
      </c>
      <c r="L3" s="14">
        <v>45825</v>
      </c>
      <c r="M3" s="15" t="str">
        <f>_xlfn.DISPIMG("ID_45CBFF74DC7545F2BE6930A14E47BAED",1)</f>
        <v>=DISPIMG("ID_45CBFF74DC7545F2BE6930A14E47BAED",1)</v>
      </c>
      <c r="N3" s="15" t="str">
        <f>_xlfn.DISPIMG("ID_8E0BB8912C5A45999A7AD23F08EB54AA",1)</f>
        <v>=DISPIMG("ID_8E0BB8912C5A45999A7AD23F08EB54AA",1)</v>
      </c>
      <c r="O3" s="7"/>
    </row>
    <row r="4" s="2" customFormat="1" ht="120" customHeight="1" spans="1:15">
      <c r="A4" s="6">
        <v>2</v>
      </c>
      <c r="B4" s="7" t="s">
        <v>21</v>
      </c>
      <c r="C4" s="6" t="s">
        <v>22</v>
      </c>
      <c r="D4" s="8" t="s">
        <v>23</v>
      </c>
      <c r="E4" s="6" t="s">
        <v>24</v>
      </c>
      <c r="F4" s="9" t="s">
        <v>25</v>
      </c>
      <c r="G4" s="10">
        <v>45812</v>
      </c>
      <c r="H4" s="11" t="s">
        <v>25</v>
      </c>
      <c r="I4" s="10">
        <v>45814</v>
      </c>
      <c r="J4" s="13" t="s">
        <v>24</v>
      </c>
      <c r="K4" s="11" t="s">
        <v>26</v>
      </c>
      <c r="L4" s="14">
        <v>45826</v>
      </c>
      <c r="M4" s="16" t="str">
        <f>_xlfn.DISPIMG("ID_E2250D04157C466BB889F853A70321FF",1)</f>
        <v>=DISPIMG("ID_E2250D04157C466BB889F853A70321FF",1)</v>
      </c>
      <c r="N4" s="17" t="str">
        <f>_xlfn.DISPIMG("ID_FC991EDA8FFD4C7A8B50FBE9573FAEC1",1)</f>
        <v>=DISPIMG("ID_FC991EDA8FFD4C7A8B50FBE9573FAEC1",1)</v>
      </c>
      <c r="O4" s="7"/>
    </row>
    <row r="5" s="2" customFormat="1" ht="120" customHeight="1" spans="1:15">
      <c r="A5" s="6">
        <v>3</v>
      </c>
      <c r="B5" s="7" t="s">
        <v>27</v>
      </c>
      <c r="C5" s="6" t="s">
        <v>28</v>
      </c>
      <c r="D5" s="8" t="s">
        <v>29</v>
      </c>
      <c r="E5" s="6" t="s">
        <v>30</v>
      </c>
      <c r="F5" s="9" t="s">
        <v>31</v>
      </c>
      <c r="G5" s="10">
        <v>45807</v>
      </c>
      <c r="H5" s="11" t="s">
        <v>31</v>
      </c>
      <c r="I5" s="10">
        <v>45814</v>
      </c>
      <c r="J5" s="13" t="s">
        <v>30</v>
      </c>
      <c r="K5" s="11" t="s">
        <v>32</v>
      </c>
      <c r="L5" s="14">
        <v>45826</v>
      </c>
      <c r="M5" s="16" t="str">
        <f>_xlfn.DISPIMG("ID_D76CF27690CE42749D0D705963CDD270",1)</f>
        <v>=DISPIMG("ID_D76CF27690CE42749D0D705963CDD270",1)</v>
      </c>
      <c r="N5" s="17" t="str">
        <f>_xlfn.DISPIMG("ID_A4BE763A3E494798A3BD3926F828F307",1)</f>
        <v>=DISPIMG("ID_A4BE763A3E494798A3BD3926F828F307",1)</v>
      </c>
      <c r="O5" s="7"/>
    </row>
    <row r="6" s="2" customFormat="1" ht="120" customHeight="1" spans="1:15">
      <c r="A6" s="6">
        <v>4</v>
      </c>
      <c r="B6" s="7" t="s">
        <v>33</v>
      </c>
      <c r="C6" s="6" t="s">
        <v>34</v>
      </c>
      <c r="D6" s="8" t="s">
        <v>35</v>
      </c>
      <c r="E6" s="6" t="s">
        <v>36</v>
      </c>
      <c r="F6" s="9" t="s">
        <v>37</v>
      </c>
      <c r="G6" s="10">
        <v>45811</v>
      </c>
      <c r="H6" s="11" t="s">
        <v>37</v>
      </c>
      <c r="I6" s="10">
        <v>45815</v>
      </c>
      <c r="J6" s="13" t="s">
        <v>36</v>
      </c>
      <c r="K6" s="11" t="s">
        <v>38</v>
      </c>
      <c r="L6" s="14">
        <v>45827</v>
      </c>
      <c r="M6" s="16" t="str">
        <f>_xlfn.DISPIMG("ID_C8474D0809EA4F49A54F7DDE954702C3",1)</f>
        <v>=DISPIMG("ID_C8474D0809EA4F49A54F7DDE954702C3",1)</v>
      </c>
      <c r="N6" s="16" t="str">
        <f>_xlfn.DISPIMG("ID_459F3CB1FA004CC5BDD0CD0130B2CB7A",1)</f>
        <v>=DISPIMG("ID_459F3CB1FA004CC5BDD0CD0130B2CB7A",1)</v>
      </c>
      <c r="O6" s="7"/>
    </row>
    <row r="7" s="2" customFormat="1" ht="120" customHeight="1" spans="1:15">
      <c r="A7" s="6">
        <v>5</v>
      </c>
      <c r="B7" s="7" t="s">
        <v>39</v>
      </c>
      <c r="C7" s="6" t="s">
        <v>40</v>
      </c>
      <c r="D7" s="8" t="s">
        <v>41</v>
      </c>
      <c r="E7" s="6" t="s">
        <v>42</v>
      </c>
      <c r="F7" s="9" t="s">
        <v>43</v>
      </c>
      <c r="G7" s="10">
        <v>45799</v>
      </c>
      <c r="H7" s="11" t="s">
        <v>43</v>
      </c>
      <c r="I7" s="10">
        <v>45812</v>
      </c>
      <c r="J7" s="13" t="s">
        <v>42</v>
      </c>
      <c r="K7" s="11" t="s">
        <v>26</v>
      </c>
      <c r="L7" s="14">
        <v>45828</v>
      </c>
      <c r="M7" s="16" t="str">
        <f>_xlfn.DISPIMG("ID_8CD13D1859064017815CC5E4078F4F6A",1)</f>
        <v>=DISPIMG("ID_8CD13D1859064017815CC5E4078F4F6A",1)</v>
      </c>
      <c r="N7" s="18" t="str">
        <f>_xlfn.DISPIMG("ID_36C1897857334677977C9621D666592C",1)</f>
        <v>=DISPIMG("ID_36C1897857334677977C9621D666592C",1)</v>
      </c>
      <c r="O7" s="7"/>
    </row>
    <row r="8" s="2" customFormat="1" ht="120" customHeight="1" spans="1:15">
      <c r="A8" s="6">
        <v>6</v>
      </c>
      <c r="B8" s="7" t="s">
        <v>44</v>
      </c>
      <c r="C8" s="6" t="s">
        <v>45</v>
      </c>
      <c r="D8" s="8" t="s">
        <v>46</v>
      </c>
      <c r="E8" s="6" t="s">
        <v>47</v>
      </c>
      <c r="F8" s="9" t="s">
        <v>48</v>
      </c>
      <c r="G8" s="10">
        <v>45819</v>
      </c>
      <c r="H8" s="11" t="s">
        <v>48</v>
      </c>
      <c r="I8" s="10">
        <v>45820</v>
      </c>
      <c r="J8" s="13" t="s">
        <v>47</v>
      </c>
      <c r="K8" s="11" t="s">
        <v>26</v>
      </c>
      <c r="L8" s="14">
        <v>45827</v>
      </c>
      <c r="M8" s="15" t="str">
        <f>_xlfn.DISPIMG("ID_D03FC97221C24C7CB9D7394F5FA77622",1)</f>
        <v>=DISPIMG("ID_D03FC97221C24C7CB9D7394F5FA77622",1)</v>
      </c>
      <c r="N8" s="15" t="str">
        <f>_xlfn.DISPIMG("ID_ED397069EF1649988D6F63A57F089844",1)</f>
        <v>=DISPIMG("ID_ED397069EF1649988D6F63A57F089844",1)</v>
      </c>
      <c r="O8" s="7"/>
    </row>
    <row r="9" s="2" customFormat="1" ht="120" customHeight="1" spans="1:15">
      <c r="A9" s="6">
        <v>7</v>
      </c>
      <c r="B9" s="7" t="s">
        <v>49</v>
      </c>
      <c r="C9" s="6" t="s">
        <v>50</v>
      </c>
      <c r="D9" s="8" t="s">
        <v>51</v>
      </c>
      <c r="E9" s="6" t="s">
        <v>52</v>
      </c>
      <c r="F9" s="9" t="s">
        <v>53</v>
      </c>
      <c r="G9" s="10">
        <v>45812</v>
      </c>
      <c r="H9" s="11" t="s">
        <v>53</v>
      </c>
      <c r="I9" s="10">
        <v>45819</v>
      </c>
      <c r="J9" s="13" t="s">
        <v>52</v>
      </c>
      <c r="K9" s="11" t="s">
        <v>26</v>
      </c>
      <c r="L9" s="14">
        <v>45826</v>
      </c>
      <c r="M9" s="16" t="str">
        <f>_xlfn.DISPIMG("ID_0FB34E8D631F4055969343DBA162BC0E",1)</f>
        <v>=DISPIMG("ID_0FB34E8D631F4055969343DBA162BC0E",1)</v>
      </c>
      <c r="N9" s="17" t="str">
        <f>_xlfn.DISPIMG("ID_A1C0478BC2234E1AB5B8F8A7A4A3204C",1)</f>
        <v>=DISPIMG("ID_A1C0478BC2234E1AB5B8F8A7A4A3204C",1)</v>
      </c>
      <c r="O9" s="7"/>
    </row>
    <row r="10" s="2" customFormat="1" ht="120" customHeight="1" spans="1:15">
      <c r="A10" s="6">
        <v>8</v>
      </c>
      <c r="B10" s="7" t="s">
        <v>54</v>
      </c>
      <c r="C10" s="6" t="s">
        <v>55</v>
      </c>
      <c r="D10" s="8" t="s">
        <v>56</v>
      </c>
      <c r="E10" s="6" t="s">
        <v>57</v>
      </c>
      <c r="F10" s="9" t="s">
        <v>19</v>
      </c>
      <c r="G10" s="10">
        <v>45814</v>
      </c>
      <c r="H10" s="11" t="s">
        <v>19</v>
      </c>
      <c r="I10" s="10">
        <v>45819</v>
      </c>
      <c r="J10" s="13" t="s">
        <v>57</v>
      </c>
      <c r="K10" s="11" t="s">
        <v>26</v>
      </c>
      <c r="L10" s="14">
        <v>45828</v>
      </c>
      <c r="M10" s="16" t="str">
        <f>_xlfn.DISPIMG("ID_533E011C65A24BDC810BCAAA1554BB1A",1)</f>
        <v>=DISPIMG("ID_533E011C65A24BDC810BCAAA1554BB1A",1)</v>
      </c>
      <c r="N10" s="17" t="str">
        <f>_xlfn.DISPIMG("ID_BD15836D1F5A44F2B6B09CE53E94A7B3",1)</f>
        <v>=DISPIMG("ID_BD15836D1F5A44F2B6B09CE53E94A7B3",1)</v>
      </c>
      <c r="O10" s="7"/>
    </row>
    <row r="11" s="2" customFormat="1" ht="120" customHeight="1" spans="1:15">
      <c r="A11" s="6">
        <v>9</v>
      </c>
      <c r="B11" s="7" t="s">
        <v>58</v>
      </c>
      <c r="C11" s="12" t="s">
        <v>59</v>
      </c>
      <c r="D11" s="8" t="s">
        <v>60</v>
      </c>
      <c r="E11" s="6" t="s">
        <v>61</v>
      </c>
      <c r="F11" s="9" t="s">
        <v>53</v>
      </c>
      <c r="G11" s="10">
        <v>45812</v>
      </c>
      <c r="H11" s="11" t="s">
        <v>53</v>
      </c>
      <c r="I11" s="10">
        <v>45819</v>
      </c>
      <c r="J11" s="13" t="s">
        <v>61</v>
      </c>
      <c r="K11" s="11" t="s">
        <v>26</v>
      </c>
      <c r="L11" s="14">
        <v>45827</v>
      </c>
      <c r="M11" s="16" t="str">
        <f>_xlfn.DISPIMG("ID_3F6E456305DC4008B4FA919973070856",1)</f>
        <v>=DISPIMG("ID_3F6E456305DC4008B4FA919973070856",1)</v>
      </c>
      <c r="N11" s="17" t="str">
        <f>_xlfn.DISPIMG("ID_D0F0D54653054DD9B09A953AE937F918",1)</f>
        <v>=DISPIMG("ID_D0F0D54653054DD9B09A953AE937F918",1)</v>
      </c>
      <c r="O11" s="7"/>
    </row>
    <row r="12" s="2" customFormat="1" ht="120" customHeight="1" spans="1:15">
      <c r="A12" s="6">
        <v>10</v>
      </c>
      <c r="B12" s="7" t="s">
        <v>62</v>
      </c>
      <c r="C12" s="6" t="s">
        <v>63</v>
      </c>
      <c r="D12" s="8" t="s">
        <v>64</v>
      </c>
      <c r="E12" s="6" t="s">
        <v>65</v>
      </c>
      <c r="F12" s="9" t="s">
        <v>48</v>
      </c>
      <c r="G12" s="10">
        <v>45818</v>
      </c>
      <c r="H12" s="11" t="s">
        <v>48</v>
      </c>
      <c r="I12" s="10">
        <v>45819</v>
      </c>
      <c r="J12" s="13" t="s">
        <v>65</v>
      </c>
      <c r="K12" s="11" t="s">
        <v>66</v>
      </c>
      <c r="L12" s="14">
        <v>45827</v>
      </c>
      <c r="M12" s="16" t="str">
        <f>_xlfn.DISPIMG("ID_196A6E7B9C1F448EAC86D57FB72D4358",1)</f>
        <v>=DISPIMG("ID_196A6E7B9C1F448EAC86D57FB72D4358",1)</v>
      </c>
      <c r="N12" s="17" t="str">
        <f>_xlfn.DISPIMG("ID_7CC0A0E9CBCA45C1A7E672B38E1238D2",1)</f>
        <v>=DISPIMG("ID_7CC0A0E9CBCA45C1A7E672B38E1238D2",1)</v>
      </c>
      <c r="O12" s="7"/>
    </row>
    <row r="13" s="2" customFormat="1" ht="120" customHeight="1" spans="1:15">
      <c r="A13" s="6">
        <v>11</v>
      </c>
      <c r="B13" s="7" t="s">
        <v>67</v>
      </c>
      <c r="C13" s="6" t="s">
        <v>68</v>
      </c>
      <c r="D13" s="8" t="s">
        <v>69</v>
      </c>
      <c r="E13" s="6" t="s">
        <v>70</v>
      </c>
      <c r="F13" s="9" t="s">
        <v>19</v>
      </c>
      <c r="G13" s="10">
        <v>45819</v>
      </c>
      <c r="H13" s="11" t="s">
        <v>19</v>
      </c>
      <c r="I13" s="10">
        <v>45820</v>
      </c>
      <c r="J13" s="13" t="s">
        <v>70</v>
      </c>
      <c r="K13" s="11" t="s">
        <v>26</v>
      </c>
      <c r="L13" s="14">
        <v>45828</v>
      </c>
      <c r="M13" s="15" t="str">
        <f>_xlfn.DISPIMG("ID_DCC15114E12E4842B80F7E50C5BBA116",1)</f>
        <v>=DISPIMG("ID_DCC15114E12E4842B80F7E50C5BBA116",1)</v>
      </c>
      <c r="N13" s="15" t="str">
        <f>_xlfn.DISPIMG("ID_4BD0A3513377419C9D929529FE4EB403",1)</f>
        <v>=DISPIMG("ID_4BD0A3513377419C9D929529FE4EB403",1)</v>
      </c>
      <c r="O13" s="7"/>
    </row>
    <row r="14" s="2" customFormat="1" ht="120" customHeight="1" spans="1:15">
      <c r="A14" s="6">
        <v>12</v>
      </c>
      <c r="B14" s="7" t="s">
        <v>71</v>
      </c>
      <c r="C14" s="6" t="s">
        <v>72</v>
      </c>
      <c r="D14" s="8" t="s">
        <v>73</v>
      </c>
      <c r="E14" s="6" t="s">
        <v>74</v>
      </c>
      <c r="F14" s="9" t="s">
        <v>19</v>
      </c>
      <c r="G14" s="10">
        <v>45814</v>
      </c>
      <c r="H14" s="11" t="s">
        <v>19</v>
      </c>
      <c r="I14" s="10">
        <v>45819</v>
      </c>
      <c r="J14" s="13" t="s">
        <v>74</v>
      </c>
      <c r="K14" s="11" t="s">
        <v>32</v>
      </c>
      <c r="L14" s="14">
        <v>45831</v>
      </c>
      <c r="M14" s="16" t="str">
        <f>_xlfn.DISPIMG("ID_FFE8E8BEA8FB41E5A1B6992B8204646B",1)</f>
        <v>=DISPIMG("ID_FFE8E8BEA8FB41E5A1B6992B8204646B",1)</v>
      </c>
      <c r="N14" s="17" t="str">
        <f>_xlfn.DISPIMG("ID_FC507D2F257943BFAD6F11B969356AFA",1)</f>
        <v>=DISPIMG("ID_FC507D2F257943BFAD6F11B969356AFA",1)</v>
      </c>
      <c r="O14" s="7"/>
    </row>
    <row r="15" s="2" customFormat="1" ht="120" customHeight="1" spans="1:15">
      <c r="A15" s="6">
        <v>13</v>
      </c>
      <c r="B15" s="7" t="s">
        <v>75</v>
      </c>
      <c r="C15" s="6" t="s">
        <v>76</v>
      </c>
      <c r="D15" s="8" t="s">
        <v>77</v>
      </c>
      <c r="E15" s="6" t="s">
        <v>78</v>
      </c>
      <c r="F15" s="9" t="s">
        <v>79</v>
      </c>
      <c r="G15" s="10">
        <v>45812</v>
      </c>
      <c r="H15" s="11" t="s">
        <v>79</v>
      </c>
      <c r="I15" s="10">
        <v>45821</v>
      </c>
      <c r="J15" s="13" t="s">
        <v>78</v>
      </c>
      <c r="K15" s="11" t="s">
        <v>80</v>
      </c>
      <c r="L15" s="14">
        <v>45827</v>
      </c>
      <c r="M15" s="15" t="str">
        <f>_xlfn.DISPIMG("ID_A75F59B45C454AFBA74076A27685253A",1)</f>
        <v>=DISPIMG("ID_A75F59B45C454AFBA74076A27685253A",1)</v>
      </c>
      <c r="N15" s="15" t="str">
        <f>_xlfn.DISPIMG("ID_016B5C954CA9484582B53C7FC51A2396",1)</f>
        <v>=DISPIMG("ID_016B5C954CA9484582B53C7FC51A2396",1)</v>
      </c>
      <c r="O15" s="7"/>
    </row>
    <row r="16" s="2" customFormat="1" ht="120" customHeight="1" spans="1:15">
      <c r="A16" s="6">
        <v>14</v>
      </c>
      <c r="B16" s="7" t="s">
        <v>81</v>
      </c>
      <c r="C16" s="6" t="s">
        <v>82</v>
      </c>
      <c r="D16" s="8" t="s">
        <v>83</v>
      </c>
      <c r="E16" s="6" t="s">
        <v>84</v>
      </c>
      <c r="F16" s="9" t="s">
        <v>85</v>
      </c>
      <c r="G16" s="10">
        <v>45819</v>
      </c>
      <c r="H16" s="11" t="s">
        <v>85</v>
      </c>
      <c r="I16" s="10">
        <v>45821</v>
      </c>
      <c r="J16" s="13" t="s">
        <v>84</v>
      </c>
      <c r="K16" s="11" t="s">
        <v>86</v>
      </c>
      <c r="L16" s="14">
        <v>45827</v>
      </c>
      <c r="M16" s="15" t="str">
        <f>_xlfn.DISPIMG("ID_A78C2A7C780F45658D7D53619461D8E2",1)</f>
        <v>=DISPIMG("ID_A78C2A7C780F45658D7D53619461D8E2",1)</v>
      </c>
      <c r="N16" s="15" t="str">
        <f>_xlfn.DISPIMG("ID_E708BED6D04442A68A77BE154F0C8E9D",1)</f>
        <v>=DISPIMG("ID_E708BED6D04442A68A77BE154F0C8E9D",1)</v>
      </c>
      <c r="O16" s="7"/>
    </row>
    <row r="17" s="2" customFormat="1" ht="120" customHeight="1" spans="1:15">
      <c r="A17" s="6">
        <v>15</v>
      </c>
      <c r="B17" s="7" t="s">
        <v>87</v>
      </c>
      <c r="C17" s="6" t="s">
        <v>88</v>
      </c>
      <c r="D17" s="8" t="s">
        <v>89</v>
      </c>
      <c r="E17" s="6" t="s">
        <v>90</v>
      </c>
      <c r="F17" s="9" t="s">
        <v>85</v>
      </c>
      <c r="G17" s="10">
        <v>45819</v>
      </c>
      <c r="H17" s="11" t="s">
        <v>85</v>
      </c>
      <c r="I17" s="10">
        <v>45821</v>
      </c>
      <c r="J17" s="13" t="s">
        <v>90</v>
      </c>
      <c r="K17" s="11" t="s">
        <v>86</v>
      </c>
      <c r="L17" s="14">
        <v>45831</v>
      </c>
      <c r="M17" s="15" t="str">
        <f>_xlfn.DISPIMG("ID_1836B0844DA6453C9EF9EDA2EFC07691",1)</f>
        <v>=DISPIMG("ID_1836B0844DA6453C9EF9EDA2EFC07691",1)</v>
      </c>
      <c r="N17" s="15" t="str">
        <f>_xlfn.DISPIMG("ID_884D5DB41FAE48B4844A76DDD9C721A7",1)</f>
        <v>=DISPIMG("ID_884D5DB41FAE48B4844A76DDD9C721A7",1)</v>
      </c>
      <c r="O17" s="7"/>
    </row>
    <row r="18" s="2" customFormat="1" ht="120" customHeight="1" spans="1:15">
      <c r="A18" s="6">
        <v>16</v>
      </c>
      <c r="B18" s="7" t="s">
        <v>91</v>
      </c>
      <c r="C18" s="6" t="s">
        <v>92</v>
      </c>
      <c r="D18" s="8" t="s">
        <v>93</v>
      </c>
      <c r="E18" s="6" t="s">
        <v>94</v>
      </c>
      <c r="F18" s="9" t="s">
        <v>48</v>
      </c>
      <c r="G18" s="10">
        <v>45819</v>
      </c>
      <c r="H18" s="11" t="s">
        <v>48</v>
      </c>
      <c r="I18" s="10">
        <v>45820</v>
      </c>
      <c r="J18" s="13" t="s">
        <v>94</v>
      </c>
      <c r="K18" s="11" t="s">
        <v>20</v>
      </c>
      <c r="L18" s="14">
        <v>45831</v>
      </c>
      <c r="M18" s="15" t="str">
        <f>_xlfn.DISPIMG("ID_278EAC9C14344886A3358D12B43AD67C",1)</f>
        <v>=DISPIMG("ID_278EAC9C14344886A3358D12B43AD67C",1)</v>
      </c>
      <c r="N18" s="15" t="str">
        <f>_xlfn.DISPIMG("ID_3E5BE0D96BF84F1485F25A29A3E52318",1)</f>
        <v>=DISPIMG("ID_3E5BE0D96BF84F1485F25A29A3E52318",1)</v>
      </c>
      <c r="O18" s="7"/>
    </row>
    <row r="19" s="2" customFormat="1" ht="120" customHeight="1" spans="1:15">
      <c r="A19" s="6">
        <v>17</v>
      </c>
      <c r="B19" s="7" t="s">
        <v>95</v>
      </c>
      <c r="C19" s="6" t="s">
        <v>96</v>
      </c>
      <c r="D19" s="8" t="s">
        <v>97</v>
      </c>
      <c r="E19" s="6" t="s">
        <v>98</v>
      </c>
      <c r="F19" s="9" t="s">
        <v>99</v>
      </c>
      <c r="G19" s="10">
        <v>45799</v>
      </c>
      <c r="H19" s="11" t="s">
        <v>48</v>
      </c>
      <c r="I19" s="10">
        <v>45821</v>
      </c>
      <c r="J19" s="13" t="s">
        <v>98</v>
      </c>
      <c r="K19" s="11" t="s">
        <v>86</v>
      </c>
      <c r="L19" s="14">
        <v>45831</v>
      </c>
      <c r="M19" s="15" t="str">
        <f>_xlfn.DISPIMG("ID_40CE662FB80C408C95A9E0CDA7EE9819",1)</f>
        <v>=DISPIMG("ID_40CE662FB80C408C95A9E0CDA7EE9819",1)</v>
      </c>
      <c r="N19" s="15" t="str">
        <f>_xlfn.DISPIMG("ID_3CF3BE45D765418DB621BCBEBD61D4CA",1)</f>
        <v>=DISPIMG("ID_3CF3BE45D765418DB621BCBEBD61D4CA",1)</v>
      </c>
      <c r="O19" s="7"/>
    </row>
    <row r="20" s="2" customFormat="1" ht="120" customHeight="1" spans="1:15">
      <c r="A20" s="6">
        <v>18</v>
      </c>
      <c r="B20" s="7" t="s">
        <v>100</v>
      </c>
      <c r="C20" s="6" t="s">
        <v>101</v>
      </c>
      <c r="D20" s="8" t="s">
        <v>102</v>
      </c>
      <c r="E20" s="6" t="s">
        <v>103</v>
      </c>
      <c r="F20" s="9" t="s">
        <v>104</v>
      </c>
      <c r="G20" s="10">
        <v>45797</v>
      </c>
      <c r="H20" s="11" t="s">
        <v>105</v>
      </c>
      <c r="I20" s="10">
        <v>45820</v>
      </c>
      <c r="J20" s="13" t="s">
        <v>103</v>
      </c>
      <c r="K20" s="11" t="s">
        <v>106</v>
      </c>
      <c r="L20" s="14">
        <v>45831</v>
      </c>
      <c r="M20" s="15" t="str">
        <f>_xlfn.DISPIMG("ID_3499A4D8B007419189D7FB146500A490",1)</f>
        <v>=DISPIMG("ID_3499A4D8B007419189D7FB146500A490",1)</v>
      </c>
      <c r="N20" s="15" t="str">
        <f>_xlfn.DISPIMG("ID_BE3DE43CC0E2448EA9C5838A4D3E27A9",1)</f>
        <v>=DISPIMG("ID_BE3DE43CC0E2448EA9C5838A4D3E27A9",1)</v>
      </c>
      <c r="O20" s="7"/>
    </row>
    <row r="21" s="2" customFormat="1" ht="120" customHeight="1" spans="1:15">
      <c r="A21" s="6">
        <v>19</v>
      </c>
      <c r="B21" s="7" t="s">
        <v>107</v>
      </c>
      <c r="C21" s="6" t="s">
        <v>108</v>
      </c>
      <c r="D21" s="8" t="s">
        <v>109</v>
      </c>
      <c r="E21" s="6" t="s">
        <v>110</v>
      </c>
      <c r="F21" s="9" t="s">
        <v>25</v>
      </c>
      <c r="G21" s="10">
        <v>45812</v>
      </c>
      <c r="H21" s="11" t="s">
        <v>25</v>
      </c>
      <c r="I21" s="10">
        <v>45813</v>
      </c>
      <c r="J21" s="13" t="s">
        <v>110</v>
      </c>
      <c r="K21" s="11" t="s">
        <v>26</v>
      </c>
      <c r="L21" s="14">
        <v>45831</v>
      </c>
      <c r="M21" s="16" t="str">
        <f>_xlfn.DISPIMG("ID_075AD12CB88449F791D59A1B5E23DDCA",1)</f>
        <v>=DISPIMG("ID_075AD12CB88449F791D59A1B5E23DDCA",1)</v>
      </c>
      <c r="N21" s="17" t="str">
        <f>_xlfn.DISPIMG("ID_7E20B57310AE4648BF9C59721DC98292",1)</f>
        <v>=DISPIMG("ID_7E20B57310AE4648BF9C59721DC98292",1)</v>
      </c>
      <c r="O21" s="7"/>
    </row>
    <row r="22" s="2" customFormat="1" ht="120" customHeight="1" spans="1:15">
      <c r="A22" s="6">
        <v>20</v>
      </c>
      <c r="B22" s="7" t="s">
        <v>111</v>
      </c>
      <c r="C22" s="6" t="s">
        <v>112</v>
      </c>
      <c r="D22" s="8" t="s">
        <v>113</v>
      </c>
      <c r="E22" s="6" t="s">
        <v>114</v>
      </c>
      <c r="F22" s="9" t="s">
        <v>115</v>
      </c>
      <c r="G22" s="10">
        <v>45824</v>
      </c>
      <c r="H22" s="11" t="s">
        <v>115</v>
      </c>
      <c r="I22" s="10">
        <v>45825</v>
      </c>
      <c r="J22" s="13" t="s">
        <v>114</v>
      </c>
      <c r="K22" s="11" t="s">
        <v>116</v>
      </c>
      <c r="L22" s="14">
        <v>45831</v>
      </c>
      <c r="M22" s="16" t="str">
        <f>_xlfn.DISPIMG("ID_F0077400A2E54CB0A6CEDB875E914274",1)</f>
        <v>=DISPIMG("ID_F0077400A2E54CB0A6CEDB875E914274",1)</v>
      </c>
      <c r="N22" s="17" t="str">
        <f>_xlfn.DISPIMG("ID_6EC70E7651E24BDABF393D64DAD52834",1)</f>
        <v>=DISPIMG("ID_6EC70E7651E24BDABF393D64DAD52834",1)</v>
      </c>
      <c r="O22" s="7"/>
    </row>
    <row r="23" s="2" customFormat="1" ht="120" customHeight="1" spans="1:15">
      <c r="A23" s="6">
        <v>21</v>
      </c>
      <c r="B23" s="7" t="s">
        <v>117</v>
      </c>
      <c r="C23" s="6" t="s">
        <v>118</v>
      </c>
      <c r="D23" s="8" t="s">
        <v>119</v>
      </c>
      <c r="E23" s="6" t="s">
        <v>120</v>
      </c>
      <c r="F23" s="9" t="s">
        <v>121</v>
      </c>
      <c r="G23" s="10">
        <v>45748</v>
      </c>
      <c r="H23" s="11" t="s">
        <v>79</v>
      </c>
      <c r="I23" s="10">
        <v>45826</v>
      </c>
      <c r="J23" s="13" t="s">
        <v>120</v>
      </c>
      <c r="K23" s="11" t="s">
        <v>20</v>
      </c>
      <c r="L23" s="14">
        <v>45831</v>
      </c>
      <c r="M23" s="16" t="str">
        <f>_xlfn.DISPIMG("ID_27D4A63E7C2843F7B00E06746C25EAFD",1)</f>
        <v>=DISPIMG("ID_27D4A63E7C2843F7B00E06746C25EAFD",1)</v>
      </c>
      <c r="N23" s="17" t="str">
        <f>_xlfn.DISPIMG("ID_9994FA5C8194464B97356905E5C72616",1)</f>
        <v>=DISPIMG("ID_9994FA5C8194464B97356905E5C72616",1)</v>
      </c>
      <c r="O23" s="7"/>
    </row>
    <row r="24" s="2" customFormat="1" ht="120" customHeight="1" spans="1:15">
      <c r="A24" s="6">
        <v>22</v>
      </c>
      <c r="B24" s="7" t="s">
        <v>122</v>
      </c>
      <c r="C24" s="6" t="s">
        <v>123</v>
      </c>
      <c r="D24" s="8" t="s">
        <v>124</v>
      </c>
      <c r="E24" s="6" t="s">
        <v>125</v>
      </c>
      <c r="F24" s="9" t="s">
        <v>19</v>
      </c>
      <c r="G24" s="10">
        <v>45819</v>
      </c>
      <c r="H24" s="11" t="s">
        <v>19</v>
      </c>
      <c r="I24" s="10">
        <v>45820</v>
      </c>
      <c r="J24" s="13" t="s">
        <v>125</v>
      </c>
      <c r="K24" s="11" t="s">
        <v>26</v>
      </c>
      <c r="L24" s="14">
        <v>45831</v>
      </c>
      <c r="M24" s="15" t="str">
        <f>_xlfn.DISPIMG("ID_11C49203DD03483DAC8B43559685906B",1)</f>
        <v>=DISPIMG("ID_11C49203DD03483DAC8B43559685906B",1)</v>
      </c>
      <c r="N24" s="15" t="str">
        <f>_xlfn.DISPIMG("ID_D0110647994D4B9C96A8756FD9430338",1)</f>
        <v>=DISPIMG("ID_D0110647994D4B9C96A8756FD9430338",1)</v>
      </c>
      <c r="O24" s="7"/>
    </row>
    <row r="25" s="2" customFormat="1" ht="120" customHeight="1" spans="1:15">
      <c r="A25" s="6">
        <v>23</v>
      </c>
      <c r="B25" s="7" t="s">
        <v>126</v>
      </c>
      <c r="C25" s="6" t="s">
        <v>127</v>
      </c>
      <c r="D25" s="8" t="s">
        <v>128</v>
      </c>
      <c r="E25" s="6" t="s">
        <v>129</v>
      </c>
      <c r="F25" s="9" t="s">
        <v>79</v>
      </c>
      <c r="G25" s="10">
        <v>45814</v>
      </c>
      <c r="H25" s="11" t="s">
        <v>130</v>
      </c>
      <c r="I25" s="10">
        <v>45817</v>
      </c>
      <c r="J25" s="13" t="s">
        <v>129</v>
      </c>
      <c r="K25" s="11" t="s">
        <v>26</v>
      </c>
      <c r="L25" s="14">
        <v>45828</v>
      </c>
      <c r="M25" s="16" t="str">
        <f>_xlfn.DISPIMG("ID_7DECFCA5FBF242539AED765C36AF8519",1)</f>
        <v>=DISPIMG("ID_7DECFCA5FBF242539AED765C36AF8519",1)</v>
      </c>
      <c r="N25" s="19" t="str">
        <f>_xlfn.DISPIMG("ID_078B236F6CF443D3ADB4140BA75C6E7C",1)</f>
        <v>=DISPIMG("ID_078B236F6CF443D3ADB4140BA75C6E7C",1)</v>
      </c>
      <c r="O25" s="7"/>
    </row>
    <row r="26" s="2" customFormat="1" ht="120" customHeight="1" spans="1:15">
      <c r="A26" s="6">
        <v>24</v>
      </c>
      <c r="B26" s="7" t="s">
        <v>131</v>
      </c>
      <c r="C26" s="6" t="s">
        <v>132</v>
      </c>
      <c r="D26" s="8" t="s">
        <v>133</v>
      </c>
      <c r="E26" s="6" t="s">
        <v>134</v>
      </c>
      <c r="F26" s="9" t="s">
        <v>48</v>
      </c>
      <c r="G26" s="10">
        <v>45817</v>
      </c>
      <c r="H26" s="11" t="s">
        <v>48</v>
      </c>
      <c r="I26" s="10">
        <v>45818</v>
      </c>
      <c r="J26" s="13" t="s">
        <v>134</v>
      </c>
      <c r="K26" s="11" t="s">
        <v>26</v>
      </c>
      <c r="L26" s="14">
        <v>45832</v>
      </c>
      <c r="M26" s="16" t="str">
        <f>_xlfn.DISPIMG("ID_697AE851276B4CC49F22AC56B26198BB",1)</f>
        <v>=DISPIMG("ID_697AE851276B4CC49F22AC56B26198BB",1)</v>
      </c>
      <c r="N26" s="17" t="str">
        <f>_xlfn.DISPIMG("ID_616B69ADA8F742E5803D922121781171",1)</f>
        <v>=DISPIMG("ID_616B69ADA8F742E5803D922121781171",1)</v>
      </c>
      <c r="O26" s="7"/>
    </row>
    <row r="27" s="2" customFormat="1" ht="120" customHeight="1" spans="1:15">
      <c r="A27" s="6">
        <v>25</v>
      </c>
      <c r="B27" s="7" t="s">
        <v>135</v>
      </c>
      <c r="C27" s="6" t="s">
        <v>136</v>
      </c>
      <c r="D27" s="8" t="s">
        <v>137</v>
      </c>
      <c r="E27" s="6" t="s">
        <v>114</v>
      </c>
      <c r="F27" s="9" t="s">
        <v>115</v>
      </c>
      <c r="G27" s="10">
        <v>45824</v>
      </c>
      <c r="H27" s="11" t="s">
        <v>115</v>
      </c>
      <c r="I27" s="10">
        <v>45825</v>
      </c>
      <c r="J27" s="13" t="s">
        <v>114</v>
      </c>
      <c r="K27" s="11" t="s">
        <v>80</v>
      </c>
      <c r="L27" s="14">
        <v>45831</v>
      </c>
      <c r="M27" s="16" t="str">
        <f>_xlfn.DISPIMG("ID_D90E1588DE154FD2A42D78545CEA51C6",1)</f>
        <v>=DISPIMG("ID_D90E1588DE154FD2A42D78545CEA51C6",1)</v>
      </c>
      <c r="N27" s="17" t="str">
        <f>_xlfn.DISPIMG("ID_243C0270E8C246058A3D83BB39E61B45",1)</f>
        <v>=DISPIMG("ID_243C0270E8C246058A3D83BB39E61B45",1)</v>
      </c>
      <c r="O27" s="7"/>
    </row>
    <row r="28" s="2" customFormat="1" ht="120" customHeight="1" spans="1:15">
      <c r="A28" s="6">
        <v>26</v>
      </c>
      <c r="B28" s="7" t="s">
        <v>138</v>
      </c>
      <c r="C28" s="6" t="s">
        <v>139</v>
      </c>
      <c r="D28" s="8" t="s">
        <v>140</v>
      </c>
      <c r="E28" s="6" t="s">
        <v>114</v>
      </c>
      <c r="F28" s="9" t="s">
        <v>115</v>
      </c>
      <c r="G28" s="10">
        <v>45824</v>
      </c>
      <c r="H28" s="11" t="s">
        <v>115</v>
      </c>
      <c r="I28" s="10">
        <v>45825</v>
      </c>
      <c r="J28" s="13" t="s">
        <v>114</v>
      </c>
      <c r="K28" s="11" t="s">
        <v>26</v>
      </c>
      <c r="L28" s="14">
        <v>45831</v>
      </c>
      <c r="M28" s="16" t="str">
        <f>_xlfn.DISPIMG("ID_D4E5768E2FB54F878168261F2B3B7270",1)</f>
        <v>=DISPIMG("ID_D4E5768E2FB54F878168261F2B3B7270",1)</v>
      </c>
      <c r="N28" s="17" t="str">
        <f>_xlfn.DISPIMG("ID_D2AA5E31AE0445189AA078828D9DF829",1)</f>
        <v>=DISPIMG("ID_D2AA5E31AE0445189AA078828D9DF829",1)</v>
      </c>
      <c r="O28" s="7"/>
    </row>
    <row r="29" s="2" customFormat="1" ht="120" customHeight="1" spans="1:15">
      <c r="A29" s="6">
        <v>27</v>
      </c>
      <c r="B29" s="7" t="s">
        <v>141</v>
      </c>
      <c r="C29" s="6" t="s">
        <v>142</v>
      </c>
      <c r="D29" s="8" t="s">
        <v>143</v>
      </c>
      <c r="E29" s="6" t="s">
        <v>144</v>
      </c>
      <c r="F29" s="9" t="s">
        <v>145</v>
      </c>
      <c r="G29" s="10">
        <v>45810</v>
      </c>
      <c r="H29" s="11" t="s">
        <v>145</v>
      </c>
      <c r="I29" s="10">
        <v>45812</v>
      </c>
      <c r="J29" s="13" t="s">
        <v>144</v>
      </c>
      <c r="K29" s="11" t="s">
        <v>146</v>
      </c>
      <c r="L29" s="14">
        <v>45832</v>
      </c>
      <c r="M29" s="16" t="str">
        <f>_xlfn.DISPIMG("ID_3461579DB1BB48899A4EBA97FE86EADC",1)</f>
        <v>=DISPIMG("ID_3461579DB1BB48899A4EBA97FE86EADC",1)</v>
      </c>
      <c r="N29" s="17" t="str">
        <f>_xlfn.DISPIMG("ID_6C7CC395806E4FC6B1A7E87DCC7112B6",1)</f>
        <v>=DISPIMG("ID_6C7CC395806E4FC6B1A7E87DCC7112B6",1)</v>
      </c>
      <c r="O29" s="7"/>
    </row>
    <row r="30" s="2" customFormat="1" ht="120" customHeight="1" spans="1:15">
      <c r="A30" s="6">
        <v>28</v>
      </c>
      <c r="B30" s="7" t="s">
        <v>147</v>
      </c>
      <c r="C30" s="6" t="s">
        <v>148</v>
      </c>
      <c r="D30" s="8" t="s">
        <v>149</v>
      </c>
      <c r="E30" s="6" t="s">
        <v>150</v>
      </c>
      <c r="F30" s="9" t="s">
        <v>151</v>
      </c>
      <c r="G30" s="10">
        <v>45826</v>
      </c>
      <c r="H30" s="11" t="s">
        <v>151</v>
      </c>
      <c r="I30" s="10">
        <v>45826</v>
      </c>
      <c r="J30" s="13" t="s">
        <v>150</v>
      </c>
      <c r="K30" s="11" t="s">
        <v>20</v>
      </c>
      <c r="L30" s="14">
        <v>45832</v>
      </c>
      <c r="M30" s="16" t="str">
        <f>_xlfn.DISPIMG("ID_265F8E067D4343F8A5BAA436DC02A91B",1)</f>
        <v>=DISPIMG("ID_265F8E067D4343F8A5BAA436DC02A91B",1)</v>
      </c>
      <c r="N30" s="17" t="str">
        <f>_xlfn.DISPIMG("ID_CBE71828803A4F71B9B90C67925A5908",1)</f>
        <v>=DISPIMG("ID_CBE71828803A4F71B9B90C67925A5908",1)</v>
      </c>
      <c r="O30" s="7"/>
    </row>
    <row r="31" s="2" customFormat="1" ht="120" customHeight="1" spans="1:15">
      <c r="A31" s="6">
        <v>29</v>
      </c>
      <c r="B31" s="7" t="s">
        <v>152</v>
      </c>
      <c r="C31" s="6" t="s">
        <v>153</v>
      </c>
      <c r="D31" s="8" t="s">
        <v>154</v>
      </c>
      <c r="E31" s="6" t="s">
        <v>155</v>
      </c>
      <c r="F31" s="9" t="s">
        <v>156</v>
      </c>
      <c r="G31" s="10">
        <v>45826</v>
      </c>
      <c r="H31" s="11" t="s">
        <v>156</v>
      </c>
      <c r="I31" s="10">
        <v>45827</v>
      </c>
      <c r="J31" s="13" t="s">
        <v>155</v>
      </c>
      <c r="K31" s="11" t="s">
        <v>157</v>
      </c>
      <c r="L31" s="14">
        <v>45832</v>
      </c>
      <c r="M31" s="16" t="str">
        <f>_xlfn.DISPIMG("ID_54F4C6AFB9734E12B543122A5D04895B",1)</f>
        <v>=DISPIMG("ID_54F4C6AFB9734E12B543122A5D04895B",1)</v>
      </c>
      <c r="N31" s="17" t="str">
        <f>_xlfn.DISPIMG("ID_DED62E99EACC4C0BAB4C86B1DA6F2390",1)</f>
        <v>=DISPIMG("ID_DED62E99EACC4C0BAB4C86B1DA6F2390",1)</v>
      </c>
      <c r="O31" s="7"/>
    </row>
    <row r="32" s="2" customFormat="1" ht="120" customHeight="1" spans="1:15">
      <c r="A32" s="6">
        <v>30</v>
      </c>
      <c r="B32" s="7" t="s">
        <v>158</v>
      </c>
      <c r="C32" s="6" t="s">
        <v>159</v>
      </c>
      <c r="D32" s="8" t="s">
        <v>160</v>
      </c>
      <c r="E32" s="6" t="s">
        <v>161</v>
      </c>
      <c r="F32" s="9" t="s">
        <v>162</v>
      </c>
      <c r="G32" s="10">
        <v>45820</v>
      </c>
      <c r="H32" s="11" t="s">
        <v>162</v>
      </c>
      <c r="I32" s="10">
        <v>45826</v>
      </c>
      <c r="J32" s="13" t="s">
        <v>161</v>
      </c>
      <c r="K32" s="11" t="s">
        <v>116</v>
      </c>
      <c r="L32" s="14">
        <v>45831</v>
      </c>
      <c r="M32" s="16" t="str">
        <f>_xlfn.DISPIMG("ID_63493E58195D468EB22373179BDA99A7",1)</f>
        <v>=DISPIMG("ID_63493E58195D468EB22373179BDA99A7",1)</v>
      </c>
      <c r="N32" s="17" t="str">
        <f>_xlfn.DISPIMG("ID_43E203F6847C469CBA2D2C3A278394A8",1)</f>
        <v>=DISPIMG("ID_43E203F6847C469CBA2D2C3A278394A8",1)</v>
      </c>
      <c r="O32" s="7"/>
    </row>
    <row r="33" s="2" customFormat="1" ht="120" customHeight="1" spans="1:15">
      <c r="A33" s="6">
        <v>31</v>
      </c>
      <c r="B33" s="7" t="s">
        <v>163</v>
      </c>
      <c r="C33" s="6" t="s">
        <v>164</v>
      </c>
      <c r="D33" s="8" t="s">
        <v>165</v>
      </c>
      <c r="E33" s="6" t="s">
        <v>166</v>
      </c>
      <c r="F33" s="9" t="s">
        <v>167</v>
      </c>
      <c r="G33" s="10">
        <v>45826</v>
      </c>
      <c r="H33" s="11" t="s">
        <v>167</v>
      </c>
      <c r="I33" s="10">
        <v>45826</v>
      </c>
      <c r="J33" s="13" t="s">
        <v>166</v>
      </c>
      <c r="K33" s="11" t="s">
        <v>20</v>
      </c>
      <c r="L33" s="14">
        <v>45832</v>
      </c>
      <c r="M33" s="16" t="str">
        <f>_xlfn.DISPIMG("ID_0EA9840052914222A148698D88921B8F",1)</f>
        <v>=DISPIMG("ID_0EA9840052914222A148698D88921B8F",1)</v>
      </c>
      <c r="N33" s="17" t="str">
        <f>_xlfn.DISPIMG("ID_C91181DDCE6648BDAF171A30EE8C8BB7",1)</f>
        <v>=DISPIMG("ID_C91181DDCE6648BDAF171A30EE8C8BB7",1)</v>
      </c>
      <c r="O33" s="7"/>
    </row>
    <row r="34" s="2" customFormat="1" ht="120" customHeight="1" spans="1:15">
      <c r="A34" s="6">
        <v>32</v>
      </c>
      <c r="B34" s="7" t="s">
        <v>168</v>
      </c>
      <c r="C34" s="6" t="s">
        <v>169</v>
      </c>
      <c r="D34" s="8" t="s">
        <v>170</v>
      </c>
      <c r="E34" s="6" t="s">
        <v>171</v>
      </c>
      <c r="F34" s="9" t="s">
        <v>172</v>
      </c>
      <c r="G34" s="10">
        <v>45825</v>
      </c>
      <c r="H34" s="11" t="s">
        <v>172</v>
      </c>
      <c r="I34" s="10">
        <v>45826</v>
      </c>
      <c r="J34" s="13" t="s">
        <v>171</v>
      </c>
      <c r="K34" s="11" t="s">
        <v>20</v>
      </c>
      <c r="L34" s="14">
        <v>45832</v>
      </c>
      <c r="M34" s="16" t="str">
        <f>_xlfn.DISPIMG("ID_08247834B7F14332B633E06EB86CD1A2",1)</f>
        <v>=DISPIMG("ID_08247834B7F14332B633E06EB86CD1A2",1)</v>
      </c>
      <c r="N34" t="str">
        <f>_xlfn.DISPIMG("ID_1A1DEEBFD29242BCB72A1A6FC1C0AC05",1)</f>
        <v>=DISPIMG("ID_1A1DEEBFD29242BCB72A1A6FC1C0AC05",1)</v>
      </c>
      <c r="O34" s="7"/>
    </row>
    <row r="35" s="2" customFormat="1" ht="120" customHeight="1" spans="1:15">
      <c r="A35" s="6">
        <v>33</v>
      </c>
      <c r="B35" s="7" t="s">
        <v>173</v>
      </c>
      <c r="C35" s="6" t="s">
        <v>174</v>
      </c>
      <c r="D35" s="8" t="s">
        <v>175</v>
      </c>
      <c r="E35" s="6" t="s">
        <v>176</v>
      </c>
      <c r="F35" s="9" t="s">
        <v>19</v>
      </c>
      <c r="G35" s="10">
        <v>45814</v>
      </c>
      <c r="H35" s="11" t="s">
        <v>19</v>
      </c>
      <c r="I35" s="10">
        <v>45819</v>
      </c>
      <c r="J35" s="13" t="s">
        <v>176</v>
      </c>
      <c r="K35" s="11" t="s">
        <v>177</v>
      </c>
      <c r="L35" s="14">
        <v>45828</v>
      </c>
      <c r="M35" s="16" t="str">
        <f>_xlfn.DISPIMG("ID_EEADAAEBF1054C598411F2012D94A35C",1)</f>
        <v>=DISPIMG("ID_EEADAAEBF1054C598411F2012D94A35C",1)</v>
      </c>
      <c r="N35" s="17" t="str">
        <f>_xlfn.DISPIMG("ID_3514D1A5035044A7B25DA7459DC451D8",1)</f>
        <v>=DISPIMG("ID_3514D1A5035044A7B25DA7459DC451D8",1)</v>
      </c>
      <c r="O35" s="7"/>
    </row>
    <row r="36" s="2" customFormat="1" ht="120" customHeight="1" spans="1:15">
      <c r="A36" s="6">
        <v>34</v>
      </c>
      <c r="B36" s="7" t="s">
        <v>178</v>
      </c>
      <c r="C36" s="6" t="s">
        <v>179</v>
      </c>
      <c r="D36" s="8" t="s">
        <v>180</v>
      </c>
      <c r="E36" s="6" t="s">
        <v>181</v>
      </c>
      <c r="F36" s="9" t="s">
        <v>79</v>
      </c>
      <c r="G36" s="10">
        <v>45812</v>
      </c>
      <c r="H36" s="11" t="s">
        <v>79</v>
      </c>
      <c r="I36" s="10">
        <v>45821</v>
      </c>
      <c r="J36" s="13" t="s">
        <v>181</v>
      </c>
      <c r="K36" s="11" t="s">
        <v>116</v>
      </c>
      <c r="L36" s="14">
        <v>45833</v>
      </c>
      <c r="M36" s="15" t="str">
        <f>_xlfn.DISPIMG("ID_6C2F9B814DFC4569A3F448EEA452CA8A",1)</f>
        <v>=DISPIMG("ID_6C2F9B814DFC4569A3F448EEA452CA8A",1)</v>
      </c>
      <c r="N36" s="15" t="str">
        <f>_xlfn.DISPIMG("ID_A3E6E003750D4F33A3A3EE1BA7321A8B",1)</f>
        <v>=DISPIMG("ID_A3E6E003750D4F33A3A3EE1BA7321A8B",1)</v>
      </c>
      <c r="O36" s="7"/>
    </row>
    <row r="37" s="2" customFormat="1" ht="120" customHeight="1" spans="1:15">
      <c r="A37" s="6">
        <v>35</v>
      </c>
      <c r="B37" s="7" t="s">
        <v>182</v>
      </c>
      <c r="C37" s="6" t="s">
        <v>183</v>
      </c>
      <c r="D37" s="8" t="s">
        <v>184</v>
      </c>
      <c r="E37" s="6" t="s">
        <v>185</v>
      </c>
      <c r="F37" s="9" t="s">
        <v>186</v>
      </c>
      <c r="G37" s="10">
        <v>45827</v>
      </c>
      <c r="H37" s="11" t="s">
        <v>186</v>
      </c>
      <c r="I37" s="10">
        <v>45828</v>
      </c>
      <c r="J37" s="13" t="s">
        <v>185</v>
      </c>
      <c r="K37" s="11" t="s">
        <v>80</v>
      </c>
      <c r="L37" s="14">
        <v>45833</v>
      </c>
      <c r="M37" s="16" t="str">
        <f>_xlfn.DISPIMG("ID_14677F338B054E55B03B3CA7CF7A9D9B",1)</f>
        <v>=DISPIMG("ID_14677F338B054E55B03B3CA7CF7A9D9B",1)</v>
      </c>
      <c r="N37" s="17" t="str">
        <f>_xlfn.DISPIMG("ID_5EFAB7C0F0B84447AAADB95A9FD6F7B9",1)</f>
        <v>=DISPIMG("ID_5EFAB7C0F0B84447AAADB95A9FD6F7B9",1)</v>
      </c>
      <c r="O37" s="7"/>
    </row>
    <row r="38" s="2" customFormat="1" ht="120" customHeight="1" spans="1:15">
      <c r="A38" s="6">
        <v>36</v>
      </c>
      <c r="B38" s="7" t="s">
        <v>187</v>
      </c>
      <c r="C38" s="6" t="s">
        <v>188</v>
      </c>
      <c r="D38" s="8" t="s">
        <v>189</v>
      </c>
      <c r="E38" s="6" t="s">
        <v>190</v>
      </c>
      <c r="F38" s="9" t="s">
        <v>191</v>
      </c>
      <c r="G38" s="10">
        <v>45659</v>
      </c>
      <c r="H38" s="11" t="s">
        <v>192</v>
      </c>
      <c r="I38" s="10">
        <v>45829</v>
      </c>
      <c r="J38" s="13" t="s">
        <v>190</v>
      </c>
      <c r="K38" s="11" t="s">
        <v>20</v>
      </c>
      <c r="L38" s="14">
        <v>45833</v>
      </c>
      <c r="M38" s="16" t="str">
        <f>_xlfn.DISPIMG("ID_DDBC415B8D1E4825B70C9148188C9715",1)</f>
        <v>=DISPIMG("ID_DDBC415B8D1E4825B70C9148188C9715",1)</v>
      </c>
      <c r="N38" s="17" t="str">
        <f>_xlfn.DISPIMG("ID_E54840D2B35E420588808BD888871B92",1)</f>
        <v>=DISPIMG("ID_E54840D2B35E420588808BD888871B92",1)</v>
      </c>
      <c r="O38" s="7"/>
    </row>
    <row r="39" s="2" customFormat="1" ht="120" customHeight="1" spans="1:15">
      <c r="A39" s="6">
        <v>37</v>
      </c>
      <c r="B39" s="7" t="s">
        <v>193</v>
      </c>
      <c r="C39" s="6" t="s">
        <v>194</v>
      </c>
      <c r="D39" s="8" t="s">
        <v>195</v>
      </c>
      <c r="E39" s="6" t="s">
        <v>196</v>
      </c>
      <c r="F39" s="9" t="s">
        <v>197</v>
      </c>
      <c r="G39" s="10">
        <v>45821</v>
      </c>
      <c r="H39" s="11" t="s">
        <v>197</v>
      </c>
      <c r="I39" s="10">
        <v>45824</v>
      </c>
      <c r="J39" s="13" t="s">
        <v>196</v>
      </c>
      <c r="K39" s="11" t="s">
        <v>26</v>
      </c>
      <c r="L39" s="14">
        <v>45832</v>
      </c>
      <c r="M39" s="16" t="str">
        <f>_xlfn.DISPIMG("ID_7C669D9469D04CEA8EDD8D67FCDC0368",1)</f>
        <v>=DISPIMG("ID_7C669D9469D04CEA8EDD8D67FCDC0368",1)</v>
      </c>
      <c r="N39" s="19" t="str">
        <f>_xlfn.DISPIMG("ID_DA8C5F600BB04044B3BE1D790B200FD8",1)</f>
        <v>=DISPIMG("ID_DA8C5F600BB04044B3BE1D790B200FD8",1)</v>
      </c>
      <c r="O39" s="7"/>
    </row>
    <row r="40" s="2" customFormat="1" ht="120" customHeight="1" spans="1:15">
      <c r="A40" s="6">
        <v>38</v>
      </c>
      <c r="B40" s="7" t="s">
        <v>198</v>
      </c>
      <c r="C40" s="6" t="s">
        <v>199</v>
      </c>
      <c r="D40" s="8" t="s">
        <v>200</v>
      </c>
      <c r="E40" s="6" t="s">
        <v>201</v>
      </c>
      <c r="F40" s="9" t="s">
        <v>79</v>
      </c>
      <c r="G40" s="10">
        <v>45813</v>
      </c>
      <c r="H40" s="11" t="s">
        <v>79</v>
      </c>
      <c r="I40" s="10">
        <v>45822</v>
      </c>
      <c r="J40" s="13" t="s">
        <v>201</v>
      </c>
      <c r="K40" s="11" t="s">
        <v>202</v>
      </c>
      <c r="L40" s="14">
        <v>45834</v>
      </c>
      <c r="M40" s="15" t="str">
        <f>_xlfn.DISPIMG("ID_81EAB06418C447B99BB5B6FA89CF0EC4",1)</f>
        <v>=DISPIMG("ID_81EAB06418C447B99BB5B6FA89CF0EC4",1)</v>
      </c>
      <c r="N40" s="15" t="str">
        <f>_xlfn.DISPIMG("ID_ED33B552F76842A8B7D2AD3FB1164C64",1)</f>
        <v>=DISPIMG("ID_ED33B552F76842A8B7D2AD3FB1164C64",1)</v>
      </c>
      <c r="O40" s="7"/>
    </row>
    <row r="41" s="2" customFormat="1" ht="120" customHeight="1" spans="1:15">
      <c r="A41" s="6">
        <v>39</v>
      </c>
      <c r="B41" s="7" t="s">
        <v>203</v>
      </c>
      <c r="C41" s="6" t="s">
        <v>204</v>
      </c>
      <c r="D41" s="8" t="s">
        <v>205</v>
      </c>
      <c r="E41" s="6" t="s">
        <v>206</v>
      </c>
      <c r="F41" s="9" t="s">
        <v>207</v>
      </c>
      <c r="G41" s="10">
        <v>45819</v>
      </c>
      <c r="H41" s="11" t="s">
        <v>208</v>
      </c>
      <c r="I41" s="10">
        <v>45821</v>
      </c>
      <c r="J41" s="13" t="s">
        <v>206</v>
      </c>
      <c r="K41" s="11" t="s">
        <v>26</v>
      </c>
      <c r="L41" s="14">
        <v>45832</v>
      </c>
      <c r="M41" s="15" t="str">
        <f>_xlfn.DISPIMG("ID_881E0C0EF25443BA86339728CE4D5B41",1)</f>
        <v>=DISPIMG("ID_881E0C0EF25443BA86339728CE4D5B41",1)</v>
      </c>
      <c r="N41" s="15" t="str">
        <f>_xlfn.DISPIMG("ID_2E843F0751C54B13A3E77BA5AAA02909",1)</f>
        <v>=DISPIMG("ID_2E843F0751C54B13A3E77BA5AAA02909",1)</v>
      </c>
      <c r="O41" s="7"/>
    </row>
    <row r="42" s="2" customFormat="1" ht="120" customHeight="1" spans="1:15">
      <c r="A42" s="6">
        <v>40</v>
      </c>
      <c r="B42" s="7" t="s">
        <v>209</v>
      </c>
      <c r="C42" s="6" t="s">
        <v>210</v>
      </c>
      <c r="D42" s="8" t="s">
        <v>211</v>
      </c>
      <c r="E42" s="6" t="s">
        <v>212</v>
      </c>
      <c r="F42" s="9" t="s">
        <v>151</v>
      </c>
      <c r="G42" s="10">
        <v>45826</v>
      </c>
      <c r="H42" s="11" t="s">
        <v>151</v>
      </c>
      <c r="I42" s="10">
        <v>45827</v>
      </c>
      <c r="J42" s="13" t="s">
        <v>212</v>
      </c>
      <c r="K42" s="11" t="s">
        <v>20</v>
      </c>
      <c r="L42" s="14">
        <v>45833</v>
      </c>
      <c r="M42" s="16" t="str">
        <f>_xlfn.DISPIMG("ID_F820B6221EAB4B3590DDA79183F9446D",1)</f>
        <v>=DISPIMG("ID_F820B6221EAB4B3590DDA79183F9446D",1)</v>
      </c>
      <c r="N42" s="17" t="str">
        <f>_xlfn.DISPIMG("ID_4D5B42DA7F324A739757AD4E8EA8AC2B",1)</f>
        <v>=DISPIMG("ID_4D5B42DA7F324A739757AD4E8EA8AC2B",1)</v>
      </c>
      <c r="O42" s="7"/>
    </row>
    <row r="43" s="2" customFormat="1" ht="120" customHeight="1" spans="1:15">
      <c r="A43" s="6">
        <v>41</v>
      </c>
      <c r="B43" s="7" t="s">
        <v>213</v>
      </c>
      <c r="C43" s="6" t="s">
        <v>214</v>
      </c>
      <c r="D43" s="8" t="s">
        <v>215</v>
      </c>
      <c r="E43" s="6" t="s">
        <v>216</v>
      </c>
      <c r="F43" s="9" t="s">
        <v>217</v>
      </c>
      <c r="G43" s="10">
        <v>45825</v>
      </c>
      <c r="H43" s="11" t="s">
        <v>217</v>
      </c>
      <c r="I43" s="10">
        <v>45826</v>
      </c>
      <c r="J43" s="13" t="s">
        <v>216</v>
      </c>
      <c r="K43" s="11" t="s">
        <v>116</v>
      </c>
      <c r="L43" s="14">
        <v>45831</v>
      </c>
      <c r="M43" s="16" t="str">
        <f>_xlfn.DISPIMG("ID_AAF1C90DE8504B17A3C37DB8D33063F3",1)</f>
        <v>=DISPIMG("ID_AAF1C90DE8504B17A3C37DB8D33063F3",1)</v>
      </c>
      <c r="N43" s="17" t="str">
        <f>_xlfn.DISPIMG("ID_A621DB131A9243488B7EC3E2BFAB86C0",1)</f>
        <v>=DISPIMG("ID_A621DB131A9243488B7EC3E2BFAB86C0",1)</v>
      </c>
      <c r="O43" s="7"/>
    </row>
    <row r="44" s="2" customFormat="1" ht="120" customHeight="1" spans="1:15">
      <c r="A44" s="6">
        <v>42</v>
      </c>
      <c r="B44" s="7" t="s">
        <v>218</v>
      </c>
      <c r="C44" s="6" t="s">
        <v>219</v>
      </c>
      <c r="D44" s="8" t="s">
        <v>220</v>
      </c>
      <c r="E44" s="6" t="s">
        <v>221</v>
      </c>
      <c r="F44" s="9" t="s">
        <v>222</v>
      </c>
      <c r="G44" s="10">
        <v>45827</v>
      </c>
      <c r="H44" s="11" t="s">
        <v>222</v>
      </c>
      <c r="I44" s="10">
        <v>45828</v>
      </c>
      <c r="J44" s="13" t="s">
        <v>221</v>
      </c>
      <c r="K44" s="11" t="s">
        <v>20</v>
      </c>
      <c r="L44" s="14">
        <v>45833</v>
      </c>
      <c r="M44" s="16" t="str">
        <f>_xlfn.DISPIMG("ID_6A8ECCF2F6874E17AC8C9038B66F2D7C",1)</f>
        <v>=DISPIMG("ID_6A8ECCF2F6874E17AC8C9038B66F2D7C",1)</v>
      </c>
      <c r="N44" s="17" t="str">
        <f>_xlfn.DISPIMG("ID_8F4AC63EB9A04DA2887D638631BC3F78",1)</f>
        <v>=DISPIMG("ID_8F4AC63EB9A04DA2887D638631BC3F78",1)</v>
      </c>
      <c r="O44" s="7"/>
    </row>
    <row r="45" s="2" customFormat="1" ht="120" customHeight="1" spans="1:15">
      <c r="A45" s="6">
        <v>43</v>
      </c>
      <c r="B45" s="7" t="s">
        <v>223</v>
      </c>
      <c r="C45" s="6" t="s">
        <v>224</v>
      </c>
      <c r="D45" s="8" t="s">
        <v>225</v>
      </c>
      <c r="E45" s="6" t="s">
        <v>226</v>
      </c>
      <c r="F45" s="9" t="s">
        <v>48</v>
      </c>
      <c r="G45" s="10">
        <v>45819</v>
      </c>
      <c r="H45" s="11" t="s">
        <v>48</v>
      </c>
      <c r="I45" s="10">
        <v>45820</v>
      </c>
      <c r="J45" s="13" t="s">
        <v>226</v>
      </c>
      <c r="K45" s="11" t="s">
        <v>157</v>
      </c>
      <c r="L45" s="14">
        <v>45833</v>
      </c>
      <c r="M45" s="15" t="str">
        <f>_xlfn.DISPIMG("ID_5575C1AF4D0F43D78E56D92BF48148C4",1)</f>
        <v>=DISPIMG("ID_5575C1AF4D0F43D78E56D92BF48148C4",1)</v>
      </c>
      <c r="N45" s="15" t="str">
        <f>_xlfn.DISPIMG("ID_552203B64B734CC5BB3AA42F54CD3550",1)</f>
        <v>=DISPIMG("ID_552203B64B734CC5BB3AA42F54CD3550",1)</v>
      </c>
      <c r="O45" s="7"/>
    </row>
    <row r="46" s="2" customFormat="1" ht="120" customHeight="1" spans="1:15">
      <c r="A46" s="6">
        <v>44</v>
      </c>
      <c r="B46" s="7" t="s">
        <v>227</v>
      </c>
      <c r="C46" s="6" t="s">
        <v>188</v>
      </c>
      <c r="D46" s="8" t="s">
        <v>189</v>
      </c>
      <c r="E46" s="6" t="s">
        <v>190</v>
      </c>
      <c r="F46" s="9" t="s">
        <v>228</v>
      </c>
      <c r="G46" s="10">
        <v>45699</v>
      </c>
      <c r="H46" s="11" t="s">
        <v>228</v>
      </c>
      <c r="I46" s="10">
        <v>45829</v>
      </c>
      <c r="J46" s="13" t="s">
        <v>190</v>
      </c>
      <c r="K46" s="11" t="s">
        <v>20</v>
      </c>
      <c r="L46" s="14">
        <v>45833</v>
      </c>
      <c r="M46" s="16" t="str">
        <f>_xlfn.DISPIMG("ID_DDBC415B8D1E4825B70C9148188C9715",1)</f>
        <v>=DISPIMG("ID_DDBC415B8D1E4825B70C9148188C9715",1)</v>
      </c>
      <c r="N46" s="17" t="str">
        <f>_xlfn.DISPIMG("ID_C46291B0F4B14A1DA67C440CB1A6C2DD",1)</f>
        <v>=DISPIMG("ID_C46291B0F4B14A1DA67C440CB1A6C2DD",1)</v>
      </c>
      <c r="O46" s="7"/>
    </row>
    <row r="47" s="2" customFormat="1" ht="120" customHeight="1" spans="1:15">
      <c r="A47" s="6">
        <v>45</v>
      </c>
      <c r="B47" s="7" t="s">
        <v>229</v>
      </c>
      <c r="C47" s="6" t="s">
        <v>230</v>
      </c>
      <c r="D47" s="8" t="s">
        <v>231</v>
      </c>
      <c r="E47" s="6" t="s">
        <v>232</v>
      </c>
      <c r="F47" s="9" t="s">
        <v>53</v>
      </c>
      <c r="G47" s="10">
        <v>45812</v>
      </c>
      <c r="H47" s="11" t="s">
        <v>53</v>
      </c>
      <c r="I47" s="10">
        <v>45819</v>
      </c>
      <c r="J47" s="13" t="s">
        <v>232</v>
      </c>
      <c r="K47" s="11" t="s">
        <v>157</v>
      </c>
      <c r="L47" s="14">
        <v>45835</v>
      </c>
      <c r="M47" s="16" t="str">
        <f>_xlfn.DISPIMG("ID_FACCBFEB1C13404DB35D2A658096D185",1)</f>
        <v>=DISPIMG("ID_FACCBFEB1C13404DB35D2A658096D185",1)</v>
      </c>
      <c r="N47" s="17" t="str">
        <f>_xlfn.DISPIMG("ID_EF69BD4BEABF40DAA3132ADA443CF9E1",1)</f>
        <v>=DISPIMG("ID_EF69BD4BEABF40DAA3132ADA443CF9E1",1)</v>
      </c>
      <c r="O47" s="7"/>
    </row>
    <row r="48" s="2" customFormat="1" ht="120" customHeight="1" spans="1:15">
      <c r="A48" s="6">
        <v>46</v>
      </c>
      <c r="B48" s="7" t="s">
        <v>233</v>
      </c>
      <c r="C48" s="6" t="s">
        <v>234</v>
      </c>
      <c r="D48" s="8" t="s">
        <v>235</v>
      </c>
      <c r="E48" s="6" t="s">
        <v>236</v>
      </c>
      <c r="F48" s="9" t="s">
        <v>237</v>
      </c>
      <c r="G48" s="10">
        <v>45824</v>
      </c>
      <c r="H48" s="11" t="s">
        <v>237</v>
      </c>
      <c r="I48" s="10">
        <v>45825</v>
      </c>
      <c r="J48" s="13" t="s">
        <v>236</v>
      </c>
      <c r="K48" s="11" t="s">
        <v>26</v>
      </c>
      <c r="L48" s="14">
        <v>45835</v>
      </c>
      <c r="M48" s="16" t="str">
        <f>_xlfn.DISPIMG("ID_B0927D2F04EC4B298965F9A10D60010E",1)</f>
        <v>=DISPIMG("ID_B0927D2F04EC4B298965F9A10D60010E",1)</v>
      </c>
      <c r="N48" s="17" t="str">
        <f>_xlfn.DISPIMG("ID_E273E4460F4E4930A881C0523FC293E3",1)</f>
        <v>=DISPIMG("ID_E273E4460F4E4930A881C0523FC293E3",1)</v>
      </c>
      <c r="O48" s="7"/>
    </row>
    <row r="49" s="2" customFormat="1" ht="120" customHeight="1" spans="1:15">
      <c r="A49" s="6">
        <v>47</v>
      </c>
      <c r="B49" s="7" t="s">
        <v>238</v>
      </c>
      <c r="C49" s="6" t="s">
        <v>239</v>
      </c>
      <c r="D49" s="8" t="s">
        <v>240</v>
      </c>
      <c r="E49" s="6" t="s">
        <v>190</v>
      </c>
      <c r="F49" s="9" t="s">
        <v>192</v>
      </c>
      <c r="G49" s="10">
        <v>45822</v>
      </c>
      <c r="H49" s="11" t="s">
        <v>192</v>
      </c>
      <c r="I49" s="10">
        <v>45829</v>
      </c>
      <c r="J49" s="13" t="s">
        <v>190</v>
      </c>
      <c r="K49" s="11" t="s">
        <v>32</v>
      </c>
      <c r="L49" s="14">
        <v>45835</v>
      </c>
      <c r="M49" s="16" t="str">
        <f>_xlfn.DISPIMG("ID_1A0B4F4FD0614827B4F1DE408415FC66",1)</f>
        <v>=DISPIMG("ID_1A0B4F4FD0614827B4F1DE408415FC66",1)</v>
      </c>
      <c r="N49" s="17" t="str">
        <f>_xlfn.DISPIMG("ID_78C8E118BEC345F0995CBA9FE516BB83",1)</f>
        <v>=DISPIMG("ID_78C8E118BEC345F0995CBA9FE516BB83",1)</v>
      </c>
      <c r="O49" s="7"/>
    </row>
    <row r="50" s="2" customFormat="1" ht="120" customHeight="1" spans="1:15">
      <c r="A50" s="6">
        <v>48</v>
      </c>
      <c r="B50" s="7" t="s">
        <v>241</v>
      </c>
      <c r="C50" s="6" t="s">
        <v>242</v>
      </c>
      <c r="D50" s="8" t="s">
        <v>243</v>
      </c>
      <c r="E50" s="6" t="s">
        <v>244</v>
      </c>
      <c r="F50" s="9" t="s">
        <v>186</v>
      </c>
      <c r="G50" s="10">
        <v>45827</v>
      </c>
      <c r="H50" s="11" t="s">
        <v>186</v>
      </c>
      <c r="I50" s="10">
        <v>45827</v>
      </c>
      <c r="J50" s="13" t="s">
        <v>244</v>
      </c>
      <c r="K50" s="11" t="s">
        <v>20</v>
      </c>
      <c r="L50" s="14">
        <v>45835</v>
      </c>
      <c r="M50" s="16" t="str">
        <f>_xlfn.DISPIMG("ID_100B4E4EAD954A06AB6B2969132C51D2",1)</f>
        <v>=DISPIMG("ID_100B4E4EAD954A06AB6B2969132C51D2",1)</v>
      </c>
      <c r="N50" s="17" t="str">
        <f>_xlfn.DISPIMG("ID_8DB7C01FA9FF45B8B7E3350B409039E1",1)</f>
        <v>=DISPIMG("ID_8DB7C01FA9FF45B8B7E3350B409039E1",1)</v>
      </c>
      <c r="O50" s="7"/>
    </row>
    <row r="51" s="2" customFormat="1" ht="120" customHeight="1" spans="1:15">
      <c r="A51" s="6">
        <v>49</v>
      </c>
      <c r="B51" s="7" t="s">
        <v>245</v>
      </c>
      <c r="C51" s="6" t="s">
        <v>246</v>
      </c>
      <c r="D51" s="8" t="s">
        <v>247</v>
      </c>
      <c r="E51" s="6" t="s">
        <v>248</v>
      </c>
      <c r="F51" s="9" t="s">
        <v>249</v>
      </c>
      <c r="G51" s="10">
        <v>45727</v>
      </c>
      <c r="H51" s="11" t="s">
        <v>250</v>
      </c>
      <c r="I51" s="10">
        <v>45826</v>
      </c>
      <c r="J51" s="13" t="s">
        <v>248</v>
      </c>
      <c r="K51" s="11" t="s">
        <v>20</v>
      </c>
      <c r="L51" s="14">
        <v>45835</v>
      </c>
      <c r="M51" s="20" t="str">
        <f>_xlfn.DISPIMG("ID_B2EA4D1DA6E4424D8A58BA554AC8B70B",1)</f>
        <v>=DISPIMG("ID_B2EA4D1DA6E4424D8A58BA554AC8B70B",1)</v>
      </c>
      <c r="N51" s="21" t="str">
        <f>_xlfn.DISPIMG("ID_AB02F68BAAD94D238B9FA650267D8164",1)</f>
        <v>=DISPIMG("ID_AB02F68BAAD94D238B9FA650267D8164",1)</v>
      </c>
      <c r="O51" s="7"/>
    </row>
    <row r="52" s="2" customFormat="1" ht="120" customHeight="1" spans="1:15">
      <c r="A52" s="6">
        <v>50</v>
      </c>
      <c r="B52" s="7" t="s">
        <v>251</v>
      </c>
      <c r="C52" s="6" t="s">
        <v>252</v>
      </c>
      <c r="D52" s="8" t="s">
        <v>253</v>
      </c>
      <c r="E52" s="6" t="s">
        <v>254</v>
      </c>
      <c r="F52" s="9" t="s">
        <v>255</v>
      </c>
      <c r="G52" s="10">
        <v>45790</v>
      </c>
      <c r="H52" s="11" t="s">
        <v>256</v>
      </c>
      <c r="I52" s="10" t="s">
        <v>257</v>
      </c>
      <c r="J52" s="13" t="s">
        <v>254</v>
      </c>
      <c r="K52" s="11" t="s">
        <v>26</v>
      </c>
      <c r="L52" s="14">
        <v>45835</v>
      </c>
      <c r="M52" s="15" t="str">
        <f>_xlfn.DISPIMG("ID_A7B08634C4D040CFAFFBE984770AD04C",1)</f>
        <v>=DISPIMG("ID_A7B08634C4D040CFAFFBE984770AD04C",1)</v>
      </c>
      <c r="N52" s="15" t="str">
        <f>_xlfn.DISPIMG("ID_E967A9DFBE2D427B9255BAAEC9E94C9D",1)</f>
        <v>=DISPIMG("ID_E967A9DFBE2D427B9255BAAEC9E94C9D",1)</v>
      </c>
      <c r="O52" s="7"/>
    </row>
    <row r="53" s="2" customFormat="1" ht="120" customHeight="1" spans="1:15">
      <c r="A53" s="6">
        <v>51</v>
      </c>
      <c r="B53" s="7" t="s">
        <v>258</v>
      </c>
      <c r="C53" s="6" t="s">
        <v>259</v>
      </c>
      <c r="D53" s="8" t="s">
        <v>260</v>
      </c>
      <c r="E53" s="6" t="s">
        <v>261</v>
      </c>
      <c r="F53" s="9" t="s">
        <v>25</v>
      </c>
      <c r="G53" s="10">
        <v>45811</v>
      </c>
      <c r="H53" s="11" t="s">
        <v>25</v>
      </c>
      <c r="I53" s="10">
        <v>45819</v>
      </c>
      <c r="J53" s="13" t="s">
        <v>261</v>
      </c>
      <c r="K53" s="11" t="s">
        <v>157</v>
      </c>
      <c r="L53" s="14">
        <v>45835</v>
      </c>
      <c r="M53" s="16" t="str">
        <f>_xlfn.DISPIMG("ID_540965B999E84AD39C1BFB422D3E2703",1)</f>
        <v>=DISPIMG("ID_540965B999E84AD39C1BFB422D3E2703",1)</v>
      </c>
      <c r="N53" s="17" t="str">
        <f>_xlfn.DISPIMG("ID_30A61B0F805943F9B4AB560C1F697DDD",1)</f>
        <v>=DISPIMG("ID_30A61B0F805943F9B4AB560C1F697DDD",1)</v>
      </c>
      <c r="O53" s="7"/>
    </row>
    <row r="54" s="2" customFormat="1" ht="120" customHeight="1" spans="1:15">
      <c r="A54" s="6">
        <v>52</v>
      </c>
      <c r="B54" s="7" t="s">
        <v>262</v>
      </c>
      <c r="C54" s="6" t="s">
        <v>263</v>
      </c>
      <c r="D54" s="8" t="s">
        <v>264</v>
      </c>
      <c r="E54" s="6" t="s">
        <v>265</v>
      </c>
      <c r="F54" s="9" t="s">
        <v>266</v>
      </c>
      <c r="G54" s="10">
        <v>45822</v>
      </c>
      <c r="H54" s="11" t="s">
        <v>266</v>
      </c>
      <c r="I54" s="10">
        <v>45829</v>
      </c>
      <c r="J54" s="13" t="s">
        <v>265</v>
      </c>
      <c r="K54" s="11" t="s">
        <v>80</v>
      </c>
      <c r="L54" s="14">
        <v>45835</v>
      </c>
      <c r="M54" s="16" t="str">
        <f>_xlfn.DISPIMG("ID_B481661C9FBF4E53A7A3363BBFC13665",1)</f>
        <v>=DISPIMG("ID_B481661C9FBF4E53A7A3363BBFC13665",1)</v>
      </c>
      <c r="N54" s="17" t="str">
        <f>_xlfn.DISPIMG("ID_55B61288AC224FB1855DE56E1DBFE2AF",1)</f>
        <v>=DISPIMG("ID_55B61288AC224FB1855DE56E1DBFE2AF",1)</v>
      </c>
      <c r="O54" s="7"/>
    </row>
    <row r="55" s="2" customFormat="1" ht="120" customHeight="1" spans="1:15">
      <c r="A55" s="6">
        <v>53</v>
      </c>
      <c r="B55" s="7" t="s">
        <v>267</v>
      </c>
      <c r="C55" s="6" t="s">
        <v>268</v>
      </c>
      <c r="D55" s="8" t="s">
        <v>269</v>
      </c>
      <c r="E55" s="6" t="s">
        <v>270</v>
      </c>
      <c r="F55" s="9" t="s">
        <v>25</v>
      </c>
      <c r="G55" s="10">
        <v>45814</v>
      </c>
      <c r="H55" s="11" t="s">
        <v>25</v>
      </c>
      <c r="I55" s="10">
        <v>45818</v>
      </c>
      <c r="J55" s="13" t="s">
        <v>270</v>
      </c>
      <c r="K55" s="11" t="s">
        <v>146</v>
      </c>
      <c r="L55" s="14">
        <v>45838</v>
      </c>
      <c r="M55" s="16" t="str">
        <f>_xlfn.DISPIMG("ID_A06604AEF1274DB69714CBE3BC0B8E66",1)</f>
        <v>=DISPIMG("ID_A06604AEF1274DB69714CBE3BC0B8E66",1)</v>
      </c>
      <c r="N55" s="17" t="str">
        <f>_xlfn.DISPIMG("ID_486C5FBEA4D74BCEB32C8376940188B1",1)</f>
        <v>=DISPIMG("ID_486C5FBEA4D74BCEB32C8376940188B1",1)</v>
      </c>
      <c r="O55" s="7"/>
    </row>
    <row r="56" s="2" customFormat="1" ht="120" customHeight="1" spans="1:15">
      <c r="A56" s="6">
        <v>54</v>
      </c>
      <c r="B56" s="7" t="s">
        <v>271</v>
      </c>
      <c r="C56" s="6" t="s">
        <v>272</v>
      </c>
      <c r="D56" s="8" t="s">
        <v>273</v>
      </c>
      <c r="E56" s="6" t="s">
        <v>274</v>
      </c>
      <c r="F56" s="9" t="s">
        <v>162</v>
      </c>
      <c r="G56" s="10">
        <v>45820</v>
      </c>
      <c r="H56" s="11" t="s">
        <v>162</v>
      </c>
      <c r="I56" s="10">
        <v>45825</v>
      </c>
      <c r="J56" s="13" t="s">
        <v>274</v>
      </c>
      <c r="K56" s="11" t="s">
        <v>26</v>
      </c>
      <c r="L56" s="14">
        <v>45838</v>
      </c>
      <c r="M56" s="16" t="str">
        <f>_xlfn.DISPIMG("ID_568D431606E248178568012E36E63B15",1)</f>
        <v>=DISPIMG("ID_568D431606E248178568012E36E63B15",1)</v>
      </c>
      <c r="N56" s="17" t="str">
        <f>_xlfn.DISPIMG("ID_56D30A1F2AC44ABF8B331D586786E89C",1)</f>
        <v>=DISPIMG("ID_56D30A1F2AC44ABF8B331D586786E89C",1)</v>
      </c>
      <c r="O56" s="7"/>
    </row>
    <row r="57" s="2" customFormat="1" ht="120" customHeight="1" spans="1:15">
      <c r="A57" s="6">
        <v>55</v>
      </c>
      <c r="B57" s="7" t="s">
        <v>275</v>
      </c>
      <c r="C57" s="6" t="s">
        <v>276</v>
      </c>
      <c r="D57" s="8" t="s">
        <v>277</v>
      </c>
      <c r="E57" s="6" t="s">
        <v>278</v>
      </c>
      <c r="F57" s="9" t="s">
        <v>279</v>
      </c>
      <c r="G57" s="10">
        <v>45817</v>
      </c>
      <c r="H57" s="11" t="s">
        <v>279</v>
      </c>
      <c r="I57" s="10">
        <v>45832</v>
      </c>
      <c r="J57" s="13" t="s">
        <v>278</v>
      </c>
      <c r="K57" s="11" t="s">
        <v>20</v>
      </c>
      <c r="L57" s="14">
        <v>45838</v>
      </c>
      <c r="M57" s="22" t="str">
        <f>_xlfn.DISPIMG("ID_E3CFAC498B0F4424BBF621BD596F8757",1)</f>
        <v>=DISPIMG("ID_E3CFAC498B0F4424BBF621BD596F8757",1)</v>
      </c>
      <c r="N57" s="15" t="str">
        <f>_xlfn.DISPIMG("ID_1F5E4E0FD6574EE09CC1347CA8FA008A",1)</f>
        <v>=DISPIMG("ID_1F5E4E0FD6574EE09CC1347CA8FA008A",1)</v>
      </c>
      <c r="O57" s="7"/>
    </row>
    <row r="58" s="2" customFormat="1" ht="120" customHeight="1" spans="1:15">
      <c r="A58" s="6">
        <v>56</v>
      </c>
      <c r="B58" s="7" t="s">
        <v>280</v>
      </c>
      <c r="C58" s="6" t="s">
        <v>281</v>
      </c>
      <c r="D58" s="8" t="s">
        <v>282</v>
      </c>
      <c r="E58" s="6" t="s">
        <v>283</v>
      </c>
      <c r="F58" s="9" t="s">
        <v>162</v>
      </c>
      <c r="G58" s="10">
        <v>45827</v>
      </c>
      <c r="H58" s="11" t="s">
        <v>162</v>
      </c>
      <c r="I58" s="10">
        <v>45828</v>
      </c>
      <c r="J58" s="13" t="s">
        <v>283</v>
      </c>
      <c r="K58" s="11" t="s">
        <v>20</v>
      </c>
      <c r="L58" s="14">
        <v>45838</v>
      </c>
      <c r="M58" s="16" t="str">
        <f>_xlfn.DISPIMG("ID_F760387E8BE2428BA40766F2A2BEF6D1",1)</f>
        <v>=DISPIMG("ID_F760387E8BE2428BA40766F2A2BEF6D1",1)</v>
      </c>
      <c r="N58" s="17" t="str">
        <f>_xlfn.DISPIMG("ID_F185B0B398C34159B1C97C8A641B58D3",1)</f>
        <v>=DISPIMG("ID_F185B0B398C34159B1C97C8A641B58D3",1)</v>
      </c>
      <c r="O58" s="7"/>
    </row>
    <row r="59" s="2" customFormat="1" ht="120" customHeight="1" spans="1:15">
      <c r="A59" s="6">
        <v>57</v>
      </c>
      <c r="B59" s="7" t="s">
        <v>284</v>
      </c>
      <c r="C59" s="6" t="s">
        <v>285</v>
      </c>
      <c r="D59" s="8" t="s">
        <v>286</v>
      </c>
      <c r="E59" s="6" t="s">
        <v>287</v>
      </c>
      <c r="F59" s="9" t="s">
        <v>162</v>
      </c>
      <c r="G59" s="10">
        <v>45827</v>
      </c>
      <c r="H59" s="11" t="s">
        <v>162</v>
      </c>
      <c r="I59" s="10">
        <v>45827</v>
      </c>
      <c r="J59" s="13" t="s">
        <v>287</v>
      </c>
      <c r="K59" s="11" t="s">
        <v>20</v>
      </c>
      <c r="L59" s="14">
        <v>45838</v>
      </c>
      <c r="M59" s="16" t="str">
        <f>_xlfn.DISPIMG("ID_68EB64BC1D1D45958D428C96EBA4599A",1)</f>
        <v>=DISPIMG("ID_68EB64BC1D1D45958D428C96EBA4599A",1)</v>
      </c>
      <c r="N59" s="17" t="str">
        <f>_xlfn.DISPIMG("ID_EF15D5ED3B7C4FD1BEFBB972C2E39B5B",1)</f>
        <v>=DISPIMG("ID_EF15D5ED3B7C4FD1BEFBB972C2E39B5B",1)</v>
      </c>
      <c r="O59" s="7"/>
    </row>
    <row r="60" s="2" customFormat="1" ht="120" customHeight="1" spans="1:15">
      <c r="A60" s="6">
        <v>58</v>
      </c>
      <c r="B60" s="7" t="s">
        <v>288</v>
      </c>
      <c r="C60" s="6" t="s">
        <v>289</v>
      </c>
      <c r="D60" s="8" t="s">
        <v>290</v>
      </c>
      <c r="E60" s="6" t="s">
        <v>291</v>
      </c>
      <c r="F60" s="9" t="s">
        <v>292</v>
      </c>
      <c r="G60" s="10">
        <v>45799</v>
      </c>
      <c r="H60" s="11" t="s">
        <v>293</v>
      </c>
      <c r="I60" s="10">
        <v>45806</v>
      </c>
      <c r="J60" s="13" t="s">
        <v>291</v>
      </c>
      <c r="K60" s="11" t="s">
        <v>116</v>
      </c>
      <c r="L60" s="14">
        <v>45824</v>
      </c>
      <c r="M60" s="15" t="str">
        <f>_xlfn.DISPIMG("ID_B312F9897154465ABBAE52CF86C323C2",1)</f>
        <v>=DISPIMG("ID_B312F9897154465ABBAE52CF86C323C2",1)</v>
      </c>
      <c r="N60" s="15" t="str">
        <f>_xlfn.DISPIMG("ID_F2C7A5DF8BCB446C9549CB34EA324C71",1)</f>
        <v>=DISPIMG("ID_F2C7A5DF8BCB446C9549CB34EA324C71",1)</v>
      </c>
      <c r="O60" s="7"/>
    </row>
  </sheetData>
  <autoFilter xmlns:etc="http://www.wps.cn/officeDocument/2017/etCustomData" ref="A1:O60" etc:filterBottomFollowUsedRange="0">
    <extLst/>
  </autoFilter>
  <mergeCells count="2">
    <mergeCell ref="A1:O1"/>
    <mergeCell ref="M2:N2"/>
  </mergeCells>
  <pageMargins left="0.196527777777778" right="0.156944444444444" top="0.196527777777778" bottom="0.354166666666667" header="0.5" footer="0.196527777777778"/>
  <pageSetup paperSize="9" scale="75" orientation="landscape" horizontalDpi="600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DingTalk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6月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DingTalk</dc:creator>
  <cp:lastModifiedBy>橙子</cp:lastModifiedBy>
  <dcterms:created xsi:type="dcterms:W3CDTF">2006-09-16T00:00:00Z</dcterms:created>
  <dcterms:modified xsi:type="dcterms:W3CDTF">2025-07-14T05:16:42Z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2052-12.1.0.21915</vt:lpwstr>
  </property>
  <property fmtid="{D5CDD505-2E9C-101B-9397-08002B2CF9AE}" pid="3" name="ICV">
    <vt:lpwstr>8FFB71771C0141919B83C2CBA17DF1E4</vt:lpwstr>
  </property>
</Properties>
</file>