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9.1-9.15" sheetId="10" r:id="rId1"/>
    <sheet name="Sheet1" sheetId="11" r:id="rId2"/>
  </sheets>
  <definedNames>
    <definedName name="_xlnm._FilterDatabase" localSheetId="0" hidden="1">'9.1-9.15'!$A$1:$O$67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AA7389A012604675880DE6EBEA03C96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347950" y="1204595"/>
          <a:ext cx="511492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B620310C2C3B4F80931C8A5AA71140D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181195" y="1339215"/>
          <a:ext cx="5029200" cy="3362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A712F3F3A2B446FA5EE2325AC77635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325090" y="1984375"/>
          <a:ext cx="5124450" cy="357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C02BA81BF91F4CBD8DCC7D2B6562560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091025" y="2107565"/>
          <a:ext cx="5124450" cy="3019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F826F556E2A74AC4AAEED97DC475695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403195" y="2717165"/>
          <a:ext cx="5153025" cy="274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432AFC84A474C03A344763CD3833CF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058005" y="2672080"/>
          <a:ext cx="5210175" cy="304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781E38E3AE43465A929879D02A600EB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336520" y="3395345"/>
          <a:ext cx="4905375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1516A28DA4AF4566A8E0DD1A3527C59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035145" y="3383915"/>
          <a:ext cx="5048250" cy="3600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80ECA01A1C744ED580294D23413E198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415260" y="4117975"/>
          <a:ext cx="4943475" cy="273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15F114055A0A4AA8B6FFD53B9BD5FE0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629255" y="8890000"/>
          <a:ext cx="438150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5D6DF893B1374459844C9E0A589A3FC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937480" y="9008110"/>
          <a:ext cx="4581525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1EAA01E53344477C8590A1AF966D2E1C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29255" y="9994900"/>
          <a:ext cx="4543425" cy="2809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1D60F8D63085420399D351E5A7C8A96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837150" y="10067925"/>
          <a:ext cx="3600450" cy="288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DB2BA79047DB40228BAE331B7CE293F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85770" y="11240770"/>
          <a:ext cx="4600575" cy="290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4773094C08B4D6B984E4E89E48ABBE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904460" y="11139170"/>
          <a:ext cx="6019800" cy="3705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70FF63F43BFC4499A032D686BDBF836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85770" y="12345670"/>
          <a:ext cx="4476750" cy="275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5C3A03A7DB164D5494AA43E7D6DD002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7926050" y="12289790"/>
          <a:ext cx="4552950" cy="294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C3F373F9A5954AABB97C1BCDEE98206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707360" y="13416915"/>
          <a:ext cx="4638675" cy="2876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BAF19285C89A4BBB8AECF534E53B301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881600" y="13394690"/>
          <a:ext cx="4419600" cy="273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E00A42B9BF9643158EC6ED641AC1D03D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797530" y="14588490"/>
          <a:ext cx="4457700" cy="2714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EEB6A67ED653416F888A6BF877A869F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859375" y="14454505"/>
          <a:ext cx="4572000" cy="3762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19E32059BB54949B7F06A59A0145E1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696565" y="15604490"/>
          <a:ext cx="3581400" cy="2381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1114D9952D9945A2849734F70909621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7971135" y="15648940"/>
          <a:ext cx="4295775" cy="256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C7121E4ECEA9457E9C7C6733F9E99A6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685135" y="16664305"/>
          <a:ext cx="3752850" cy="3819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5B51C2FC0186466291A0F5985CA402F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903825" y="16708755"/>
          <a:ext cx="4524375" cy="331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1CB8DB4CEAAF48EB9E5AE1EB2556E33A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5685135" y="17847310"/>
          <a:ext cx="4343400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11184BC77E764678A5820F5C99C09B6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8172430" y="17926050"/>
          <a:ext cx="4581525" cy="274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08832DAA5E904E2781A7828D8D9A6D7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674340" y="18941415"/>
          <a:ext cx="3629025" cy="2543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E193816B989A499A8C77BE7054A77FB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5718790" y="20024090"/>
          <a:ext cx="4229100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77AE33C7F1FD4D9D9E193FE70EA3DCBB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7915255" y="20024090"/>
          <a:ext cx="4229100" cy="2924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0B5C33ADD78840D79989CBAD9B1871CA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5763875" y="21073110"/>
          <a:ext cx="4276725" cy="2295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0F40EE07E1A94B5CA99D42D206D6986C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7847945" y="21073110"/>
          <a:ext cx="4124325" cy="264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E798AB99E17C440DA95A32FCAAF11AB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707360" y="22223095"/>
          <a:ext cx="3695700" cy="2762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39AD061E0D404A42BB93A08576FC64B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7926685" y="22211665"/>
          <a:ext cx="4333875" cy="2924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BEAC82D043894767A13C8A65EEA96ED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5673705" y="23327360"/>
          <a:ext cx="3990975" cy="318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CAD6DC9958D2492B9E8709844EFAE2F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7858740" y="23349585"/>
          <a:ext cx="4486275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318F2B7F7DC461883D392E15E166F9D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5730220" y="24499570"/>
          <a:ext cx="4314825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76701FFBFA364105B373D0311D923FF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7881600" y="24465915"/>
          <a:ext cx="4429125" cy="3190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9AF04C24FBA9439ABC0E23F40409C65D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5685135" y="25504140"/>
          <a:ext cx="4667250" cy="2400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59CF295016C6496681AD194E7098BB5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7880965" y="25504140"/>
          <a:ext cx="4695825" cy="2219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F872FB176DED4539B08644C226FE114B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5662910" y="26596975"/>
          <a:ext cx="4733925" cy="2828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AFE6BD04119E46358171AEBC500961D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7870170" y="26641425"/>
          <a:ext cx="4705350" cy="252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BC3C5CA96FE04ECF80E60810B11E1F7B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5640685" y="27724100"/>
          <a:ext cx="4610100" cy="251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ECFAD36A31AC44E5AC84288417270BB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893030" y="27847290"/>
          <a:ext cx="4676775" cy="313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A8A2FE2B5CAB473A89D94B2AEA91EB6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5707360" y="28896310"/>
          <a:ext cx="4514850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219341F722A5484B9D6B371B9A7FFF2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8060670" y="28997275"/>
          <a:ext cx="4714875" cy="268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2556DA3C7032482AB8A0349E411D365B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5651480" y="29945330"/>
          <a:ext cx="4600575" cy="2790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E9B413EF050E4A618E92655F04DAC62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7847945" y="29989780"/>
          <a:ext cx="4705350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D5D11BA9733D4956BA0D738F720FDE7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5685770" y="31106745"/>
          <a:ext cx="4343400" cy="490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91881DA409934E41ABF05043B06199C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7870170" y="31094680"/>
          <a:ext cx="5124450" cy="2914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A563E7D573EB4A579FB7CEF599C0CCBA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5752445" y="32211010"/>
          <a:ext cx="4648200" cy="242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F60B69E20E6443429E5A1FDA3B20E4C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7892395" y="32188785"/>
          <a:ext cx="4676775" cy="2495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5F5CF5291F3543EBA0851F0243226A1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5662910" y="33304480"/>
          <a:ext cx="4667250" cy="264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95667D28DE5E4D798A51070161D544BA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7915255" y="33360995"/>
          <a:ext cx="4705350" cy="242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9594E15611974C48A1F3748960B6C91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5730220" y="34375725"/>
          <a:ext cx="4705350" cy="218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1328AEDEBFE040118FAC2C1C9BFF9B1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7949545" y="34409380"/>
          <a:ext cx="4600575" cy="2543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6FD0829F599247A1B8B59B45119E27B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5730220" y="35514915"/>
          <a:ext cx="4505325" cy="2581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E980824643C140FB94979A2B9E34719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7903825" y="35547935"/>
          <a:ext cx="4505325" cy="2581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41F9AE4D8E524850AF3DD6F2E3F6EE3C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5707995" y="36630610"/>
          <a:ext cx="4724400" cy="252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7EEBB32C54364B949B214E153E445DCA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7893030" y="36574730"/>
          <a:ext cx="4486275" cy="275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E7F17F768B674E169A8521561536571E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5707995" y="37680265"/>
          <a:ext cx="4714875" cy="2724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84ADE6A9C2C847B4AF6028E3F29B246C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7938115" y="37769800"/>
          <a:ext cx="4552950" cy="2466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E107AC8A58DE4EB9B30504777FD0361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5685770" y="38830250"/>
          <a:ext cx="4733925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CAF64028B66F4B89ABB4EE726F7EAD7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7847945" y="38829615"/>
          <a:ext cx="4733925" cy="2447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D7B911221ACD43A7978B79866935A52D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5662910" y="39890065"/>
          <a:ext cx="4657725" cy="298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1DC053639D97413395C8BD92AFF127B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7847310" y="39838630"/>
          <a:ext cx="4657725" cy="2638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39AEF9F350E34FE090E5A5154334680E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5707995" y="41039415"/>
          <a:ext cx="4724400" cy="251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6CCB7C2A482145D5B06AD5F69E0A9F0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7847945" y="40994965"/>
          <a:ext cx="4781550" cy="290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A17F9074AF2D488C94E7BF30516A290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5695930" y="42122090"/>
          <a:ext cx="466725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3A6D874F0C7A407AB48150BD2665C91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7847945" y="42077005"/>
          <a:ext cx="4743450" cy="226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C60470FAA93D4471A28C0FF8793C505D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5752445" y="43339385"/>
          <a:ext cx="4286250" cy="443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EE8D04F143A74E5184BF75E8FD87AE0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7858740" y="43215560"/>
          <a:ext cx="5848350" cy="315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45A37DC4DB6498CB964336AAE5C5D5E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5852775" y="44399200"/>
          <a:ext cx="4686300" cy="228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4B41495D51A241209D1C6713BD39376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7836515" y="44320460"/>
          <a:ext cx="4686300" cy="224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4667CA419AA24263BB2A08AEA649B68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5864205" y="45559980"/>
          <a:ext cx="4124325" cy="443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1781295C5BC041CDB64D117D5DD5B29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7847945" y="45413930"/>
          <a:ext cx="4724400" cy="2962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96267F7DA84F433789B0016651ABF76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5696565" y="46563280"/>
          <a:ext cx="4686300" cy="2552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E01A4629B9774A8B923220678F0E92B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7837150" y="46541055"/>
          <a:ext cx="4676775" cy="242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93329AE4E0F249A3AAEEC3F8A54373C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5696565" y="47635160"/>
          <a:ext cx="4676775" cy="217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EFF88CF6C2C6470CB89768E7C24124DF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7870170" y="47623730"/>
          <a:ext cx="4514850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8FA310FF953A4CD6B298A204843B56AC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5707360" y="48750855"/>
          <a:ext cx="470535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0B5717438B6F4099B7270F6A9F32C8DA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7915255" y="48728630"/>
          <a:ext cx="4638675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3B12DFE8CD7B41B79C74ED3314ACCEB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5796895" y="49900840"/>
          <a:ext cx="4705350" cy="2847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2B7B60BE77154639B54BF072A044908D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7837150" y="49844325"/>
          <a:ext cx="4733925" cy="3095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7DD1BAE7B53A4478B9C9EB3AAD6693B0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5898495" y="51061620"/>
          <a:ext cx="4648200" cy="2124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89BA47BC22E044348127484E649BDA8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7893030" y="50972085"/>
          <a:ext cx="4686300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0329F5B277A462DBC0C4C97923DD4C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5685135" y="52054760"/>
          <a:ext cx="4162425" cy="461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3C7508A6241143D6B803008CDB7AD95E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7814290" y="52043330"/>
          <a:ext cx="4543425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41387B166A354FDA9AF559802EBA5806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5674340" y="53137435"/>
          <a:ext cx="4210050" cy="4600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82A6810E58DD45A5AC0E4750963EA6B2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7893030" y="53338730"/>
          <a:ext cx="4543425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25A5E600D25B4E41B7C34DA89D7496B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5695930" y="54319805"/>
          <a:ext cx="4686300" cy="2695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9D8D7E7D35434FE58F6E3A9B7DDD9E95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7960340" y="54365525"/>
          <a:ext cx="4705350" cy="268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7FDD64F48AB84A62B9B9DB98AA89251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5685770" y="55335805"/>
          <a:ext cx="4629150" cy="2571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10AA54420BD04BC0B7E14D4F98D98C4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7903825" y="55391685"/>
          <a:ext cx="4705350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FD41E781B329422DAA942A9BCCFC571F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5786100" y="56508650"/>
          <a:ext cx="4705350" cy="288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779302892914380969DD3981F5D57CB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7847945" y="56541670"/>
          <a:ext cx="4448175" cy="2295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1925313CCE1E4F84B843320A56EBA9FD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5696565" y="57590690"/>
          <a:ext cx="4695825" cy="2619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29409B1D8F9941A1AB497EE2BF3684E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7903825" y="57591325"/>
          <a:ext cx="4772025" cy="2743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8335BB592F4C49BC961971B58DABD1CB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5707995" y="58661935"/>
          <a:ext cx="4714875" cy="210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0A06815654FF45D4876B1F6E08E40087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7892395" y="58762900"/>
          <a:ext cx="4610100" cy="298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DD6C360C8AC64C9BA2D1590B3BBBD20C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5730220" y="59766835"/>
          <a:ext cx="4429125" cy="493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01D34880418742E5BE0A80FDE96820A1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7825085" y="59756040"/>
          <a:ext cx="4638675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28BE39DB28504A6F83E0F49B609F5806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5673705" y="60893960"/>
          <a:ext cx="4591050" cy="2724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B57B60CFDBA644F98378AA046B0CAB0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7915255" y="60939045"/>
          <a:ext cx="4772025" cy="314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4E456809A4CB441E8569F51223A69FF5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5695930" y="61999495"/>
          <a:ext cx="4581525" cy="209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3861D400714743C890FB320C4E0B1ECD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7847945" y="61965205"/>
          <a:ext cx="4695825" cy="285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14254CEA224346AC8228087C9EA324DB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5651480" y="63137415"/>
          <a:ext cx="4752975" cy="2619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A1C6C2AD47149E3970E8A653640CEF2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7993995" y="63205360"/>
          <a:ext cx="452437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DD34D1CE24354FE89BA7B54B1D402FAB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5652115" y="64219455"/>
          <a:ext cx="410527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87238885C27F4AB2801C29855932641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7870805" y="64174370"/>
          <a:ext cx="4667250" cy="293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CA5BF5F8A7B042FC8B4DF1BCADCB97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5673705" y="65324355"/>
          <a:ext cx="4638675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B522BD18C8D14857A9C6B7B0DAC9A8F3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7881600" y="65301495"/>
          <a:ext cx="4695825" cy="288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0E83A416D51A4DCBBA5B88E1A0077656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5696565" y="66440685"/>
          <a:ext cx="4695825" cy="3067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AE6C77B2A7FB477C85054D2902D51F4A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7881600" y="66429255"/>
          <a:ext cx="4667250" cy="290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0D63FB74267847DA8D2C8863CBE6EC64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5685135" y="67511930"/>
          <a:ext cx="4638675" cy="256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71F1AD2F1FA449869E24F71D0B2215EE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7881600" y="67612895"/>
          <a:ext cx="4562475" cy="294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D0F81536CDB8435FB3AC31F65699E2AC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5741650" y="68650485"/>
          <a:ext cx="4714875" cy="293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6891F282AAE44F3FAC72429943B883BF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7960340" y="68628260"/>
          <a:ext cx="4733925" cy="2828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321255E244434CF8B5664CD27E31A0ED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5741015" y="69777610"/>
          <a:ext cx="5562600" cy="3305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CCEC013122574236AC9494492E797CCA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7893030" y="69766180"/>
          <a:ext cx="2838450" cy="409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6D6DD13399D447FCB4AC41FD61AAB809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5920720" y="71027925"/>
          <a:ext cx="4657725" cy="264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E56FEE7DE64D4FA29CB6BC186FC7648D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7893030" y="70972045"/>
          <a:ext cx="3438525" cy="5305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90DFFF6B15084C74A3E4FCC9BDC27635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15673705" y="71920100"/>
          <a:ext cx="4705350" cy="285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4A21EFFFE8E943198A5AE7EC86A1ADCC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17847945" y="71953755"/>
          <a:ext cx="4610100" cy="29718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<sst xmlns="http://schemas.openxmlformats.org/spreadsheetml/2006/main" count="542" uniqueCount="320">
  <si>
    <t>2025年9月8-9月15日职业卫生定期检测项目公示表</t>
  </si>
  <si>
    <t>序号</t>
  </si>
  <si>
    <t>报告编号</t>
  </si>
  <si>
    <t>用人单位名称</t>
  </si>
  <si>
    <t>受检地址</t>
  </si>
  <si>
    <t>联系人</t>
  </si>
  <si>
    <t>现场调查
人员</t>
  </si>
  <si>
    <t>调查时间</t>
  </si>
  <si>
    <t>现场采样/
检测人员</t>
  </si>
  <si>
    <t>采样时间</t>
  </si>
  <si>
    <t>用人单位采
样陪同人</t>
  </si>
  <si>
    <t>分析参与人</t>
  </si>
  <si>
    <t>报告签发
时间</t>
  </si>
  <si>
    <t>现场调查、现场采样、现场检测的图像影像</t>
  </si>
  <si>
    <t>备注</t>
  </si>
  <si>
    <t>KDZW251858</t>
  </si>
  <si>
    <t>苏州汉亿达环保科技有限公司</t>
  </si>
  <si>
    <t>昆山市锦溪镇锦东路229号7号房</t>
  </si>
  <si>
    <t>乔俊</t>
  </si>
  <si>
    <t>钱亚骜,杨玉麟</t>
  </si>
  <si>
    <t>徐旖旎、徐敏、周丽</t>
  </si>
  <si>
    <t>KDZW251295</t>
  </si>
  <si>
    <t>常熟市大柱锚链附件有限公司</t>
  </si>
  <si>
    <t>江苏省常熟市梅李镇珍北村</t>
  </si>
  <si>
    <t>王雪均</t>
  </si>
  <si>
    <t>熊兴瑞,张云龙</t>
  </si>
  <si>
    <t>徐旖旎、陶玲琳、周丽</t>
  </si>
  <si>
    <t>KDZW251600</t>
  </si>
  <si>
    <t>上海培建装卸有限公司</t>
  </si>
  <si>
    <t>上海市青浦区公园东路1289弄26号10层</t>
  </si>
  <si>
    <t>陶立</t>
  </si>
  <si>
    <t>陈中秋,杨玉麟</t>
  </si>
  <si>
    <t>王倩、
程行行、周丽</t>
  </si>
  <si>
    <t>KDZW251601</t>
  </si>
  <si>
    <t>上海建进装卸服务有限公司</t>
  </si>
  <si>
    <t>上海市宝山区长江南路668号A0005室</t>
  </si>
  <si>
    <t>KDZW251705</t>
  </si>
  <si>
    <t>巨孚仪器(苏州)有限公司</t>
  </si>
  <si>
    <t>江苏省吴江经济开发区</t>
  </si>
  <si>
    <t>王忠</t>
  </si>
  <si>
    <t>洪坤祥,苏嘉浩</t>
  </si>
  <si>
    <t>KDZW251657</t>
  </si>
  <si>
    <t>江苏东南环保科技有限公司</t>
  </si>
  <si>
    <t>泰州市姜堰区现代科技产业园滨河路</t>
  </si>
  <si>
    <t>申总</t>
  </si>
  <si>
    <t>浦宗浩,何帅</t>
  </si>
  <si>
    <t>徐旖旎、
程行行、周丽</t>
  </si>
  <si>
    <t>KDZW251380</t>
  </si>
  <si>
    <t>昆山飞繁电子有限公司</t>
  </si>
  <si>
    <t>千灯镇华涛路88号3号房</t>
  </si>
  <si>
    <t>杨文林</t>
  </si>
  <si>
    <t>KDZW251459</t>
  </si>
  <si>
    <t>苏州市浩东印刷有限公司</t>
  </si>
  <si>
    <t>苏州市吴中区木渎镇木东路315号</t>
  </si>
  <si>
    <t>甘旭东</t>
  </si>
  <si>
    <t>刘润杰,朱素杰</t>
  </si>
  <si>
    <t>李书芹、左成静、孙传甫</t>
  </si>
  <si>
    <t>KDZW251871</t>
  </si>
  <si>
    <t>苏州宇航金属材料有限公司</t>
  </si>
  <si>
    <t>苏州市吴中区木渎镇金枫南路1279号第6幢</t>
  </si>
  <si>
    <t>王玲秀</t>
  </si>
  <si>
    <t>杨建峰,张文清</t>
  </si>
  <si>
    <t>/</t>
  </si>
  <si>
    <t>KDZW251464</t>
  </si>
  <si>
    <t>昆山悦强电子包装材料有限公司</t>
  </si>
  <si>
    <t>昆山市陆家镇新民路16号4号房3楼</t>
  </si>
  <si>
    <t>程经理</t>
  </si>
  <si>
    <t>唐泽田,张云龙</t>
  </si>
  <si>
    <t>KDZW251531</t>
  </si>
  <si>
    <t>常熟市羽羽无纺制品有限公司</t>
  </si>
  <si>
    <t>常熟市支塘镇任窑公路林果场</t>
  </si>
  <si>
    <t>黄静亚</t>
  </si>
  <si>
    <t>浦宗浩,唐泽田</t>
  </si>
  <si>
    <t>KDZW251492</t>
  </si>
  <si>
    <t>江苏方禹冷却设备科技有限公司</t>
  </si>
  <si>
    <t>昆山开发区新星南路111号5号房</t>
  </si>
  <si>
    <t>吴丽</t>
  </si>
  <si>
    <t>KDZW251389</t>
  </si>
  <si>
    <t>苏州蓝豚宠物用品有限公司</t>
  </si>
  <si>
    <t>昆山市锦溪镇锦东路289号</t>
  </si>
  <si>
    <t>苏洋</t>
  </si>
  <si>
    <t>杨玉麟,钱亚骜</t>
  </si>
  <si>
    <t xml:space="preserve">钱亚骜,杨玉麟 </t>
  </si>
  <si>
    <t>徐旖旎、孙赛、周丽</t>
  </si>
  <si>
    <t>KDZW251759</t>
  </si>
  <si>
    <t>苏州泰思特电子科技有限公司</t>
  </si>
  <si>
    <t>苏州高新区峨眉山路99号</t>
  </si>
  <si>
    <t>吕磊</t>
  </si>
  <si>
    <t>杨建峰,高杨</t>
  </si>
  <si>
    <t>章子豪、吴秋硕、郭骏</t>
  </si>
  <si>
    <t>KDZW251768</t>
  </si>
  <si>
    <t>江苏芯梦半导体设备有限公司</t>
  </si>
  <si>
    <t>苏州市吴中经济开发区东吴南路25号城南科技产业园7幢（2号厂房）1、2层</t>
  </si>
  <si>
    <t>郝国文</t>
  </si>
  <si>
    <t>王倩、徐敏、周丽</t>
  </si>
  <si>
    <t>KDZW251767</t>
  </si>
  <si>
    <t>KDZW251791</t>
  </si>
  <si>
    <t>无锡鑫华蓝储能科技有限公司</t>
  </si>
  <si>
    <t>无锡市新吴区梅村街道锡群路18号</t>
  </si>
  <si>
    <t>刘海清</t>
  </si>
  <si>
    <t>陈中秋,熊兴瑞</t>
  </si>
  <si>
    <t>KDZW251234</t>
  </si>
  <si>
    <t>苏州斯尔泰光伏材料科技有限公司</t>
  </si>
  <si>
    <t>常熟市辛庄工业园</t>
  </si>
  <si>
    <t>尚总</t>
  </si>
  <si>
    <t>洪坤祥,张梦磊</t>
  </si>
  <si>
    <t>洪坤祥,张梦磊，杨玉麟,钱亚骜</t>
  </si>
  <si>
    <t>2025/8/6、2025/8/25</t>
  </si>
  <si>
    <t>王倩、
陶玲琳、周丽</t>
  </si>
  <si>
    <t>KDZW251584</t>
  </si>
  <si>
    <t>江苏方邦机械有限公司</t>
  </si>
  <si>
    <t>苏州相城经济开发区（澄波路）</t>
  </si>
  <si>
    <t>奚小姐</t>
  </si>
  <si>
    <t>唐泽田,刘中凯</t>
  </si>
  <si>
    <t>徐旖旎、王倩、周丽</t>
  </si>
  <si>
    <t>KDZW251363</t>
  </si>
  <si>
    <t>昆山绿亮电子科技股份有限公司</t>
  </si>
  <si>
    <t>昆山市千灯镇少卿东路176号1号楼</t>
  </si>
  <si>
    <t>周小姐</t>
  </si>
  <si>
    <t xml:space="preserve">甘宏丽,张文清 </t>
  </si>
  <si>
    <t>KDZW251384</t>
  </si>
  <si>
    <t>苏州点墨纺织科技有限公司</t>
  </si>
  <si>
    <t>吴江区盛泽镇盛坛公路南侧（郎中村）</t>
  </si>
  <si>
    <t>袁乃益</t>
  </si>
  <si>
    <t>朱素杰,张云龙</t>
  </si>
  <si>
    <t>KDZW251655</t>
  </si>
  <si>
    <t>国巨电子（中国）有限公司</t>
  </si>
  <si>
    <t>江苏省苏州市新区竹园路</t>
  </si>
  <si>
    <t>陆小平</t>
  </si>
  <si>
    <t>KDZW251085</t>
  </si>
  <si>
    <t>奥钢联伯乐焊接(中国)有限公司</t>
  </si>
  <si>
    <t>苏州工业园区兴浦路121号</t>
  </si>
  <si>
    <t>顾仁蕾</t>
  </si>
  <si>
    <t>赵文涛,朱素杰</t>
  </si>
  <si>
    <t>KDZW251469</t>
  </si>
  <si>
    <t>苏州强隆铸锻有限公司</t>
  </si>
  <si>
    <t>苏州市吴中区胥口镇胥江工业园子胥路</t>
  </si>
  <si>
    <t>徐文俊</t>
  </si>
  <si>
    <t>唐泽田,张梦磊</t>
  </si>
  <si>
    <t>唐泽田,张梦磊，洪坤祥</t>
  </si>
  <si>
    <t>2025/8/5、2025/8/16</t>
  </si>
  <si>
    <t>KDZW251556</t>
  </si>
  <si>
    <t>常熟市新艺新标识标牌制造有限公司</t>
  </si>
  <si>
    <t>常熟市支塘镇工业园区</t>
  </si>
  <si>
    <t>俞益</t>
  </si>
  <si>
    <t>KDZW251627</t>
  </si>
  <si>
    <t>爱德夏汽车零部件(昆山)有限公司</t>
  </si>
  <si>
    <t>江苏省昆山市千灯镇石浦玉溪东路99号</t>
  </si>
  <si>
    <t>相荣霆</t>
  </si>
  <si>
    <t>张文清,张云龙</t>
  </si>
  <si>
    <t>浦宗浩,张文清,张云龙</t>
  </si>
  <si>
    <t>KDZW251129</t>
  </si>
  <si>
    <t>常熟市三恒建材有限责任公司</t>
  </si>
  <si>
    <t>常熟市常昆工业园南新路22号</t>
  </si>
  <si>
    <t>许健</t>
  </si>
  <si>
    <t>徐旖旎、
孙赛、周丽</t>
  </si>
  <si>
    <t>KDZW251957</t>
  </si>
  <si>
    <t>高莎科技(苏州)有限公司</t>
  </si>
  <si>
    <t>苏州工业园区同胜路1号</t>
  </si>
  <si>
    <t xml:space="preserve">吴欣怡 </t>
  </si>
  <si>
    <t>KDZW251639</t>
  </si>
  <si>
    <t>联冠（太仓）胶粘制品有限公司</t>
  </si>
  <si>
    <t>太仓市双凤镇温州工业园</t>
  </si>
  <si>
    <t>刘经理</t>
  </si>
  <si>
    <t>KDZW251749</t>
  </si>
  <si>
    <t>皇裕精密技术(苏州)股份有限公司</t>
  </si>
  <si>
    <t>江苏省昆山市锦溪镇江浦南路1128号</t>
  </si>
  <si>
    <t>葛高奇</t>
  </si>
  <si>
    <t>KDZW251586</t>
  </si>
  <si>
    <t>苏州市欧菱机械科技有限公司</t>
  </si>
  <si>
    <t>苏州市吴江区震泽镇三扇村</t>
  </si>
  <si>
    <t>黄杰</t>
  </si>
  <si>
    <t>KDZW251324</t>
  </si>
  <si>
    <t>苏威特种聚合物(常熟)有限公司</t>
  </si>
  <si>
    <t>常熟市海虞镇江苏高科技氟化学工业园</t>
  </si>
  <si>
    <t>唐小东</t>
  </si>
  <si>
    <t>张文清,唐泽田</t>
  </si>
  <si>
    <t>2025-08-11、2025-08-12</t>
  </si>
  <si>
    <t>王倩、陶玲琳、周丽</t>
  </si>
  <si>
    <t>KDZW251519</t>
  </si>
  <si>
    <t>苏州博联针纺有限公司</t>
  </si>
  <si>
    <t>吴江市平望镇梅堰开发区</t>
  </si>
  <si>
    <t>徐容</t>
  </si>
  <si>
    <t>徐旖旎、程行行、周丽</t>
  </si>
  <si>
    <t>KDZW251712</t>
  </si>
  <si>
    <t>优尔屋面科技(苏州)有限公司昆山分公司</t>
  </si>
  <si>
    <t>江苏省昆山市巴城镇石牌光晟路299号008幢6#厂房西半部分</t>
  </si>
  <si>
    <t>陶伟</t>
  </si>
  <si>
    <t>甘宏丽,张文清</t>
  </si>
  <si>
    <t>KDZW251786</t>
  </si>
  <si>
    <t>张家港市创基机械设备制造有限公司</t>
  </si>
  <si>
    <t>张家港市南丰镇建工大道35号</t>
  </si>
  <si>
    <t>顾裕峰</t>
  </si>
  <si>
    <t>赵文涛,刘中凯</t>
  </si>
  <si>
    <t>KDZW251769</t>
  </si>
  <si>
    <t>江苏济远医疗科技有限公司</t>
  </si>
  <si>
    <t>泰州市海陵区梅兰东路59号中节能（泰州）环保科技产业园48幢厂房</t>
  </si>
  <si>
    <t>陈先生</t>
  </si>
  <si>
    <t>KDZW251750</t>
  </si>
  <si>
    <t>KDZW250930</t>
  </si>
  <si>
    <t>吴江市莱恩铸造有限公司</t>
  </si>
  <si>
    <t>平望镇梅堰联合村</t>
  </si>
  <si>
    <t>韩飞飞</t>
  </si>
  <si>
    <t>赵文涛,朱素杰,洪坤祥,苏嘉浩</t>
  </si>
  <si>
    <t>2025-06-30，2025-08-21</t>
  </si>
  <si>
    <t>KDZW251818</t>
  </si>
  <si>
    <t>固德威技术股份有限公司</t>
  </si>
  <si>
    <t>江苏省苏州市虎丘区紫金路90号</t>
  </si>
  <si>
    <t>王燕</t>
  </si>
  <si>
    <t>唐泽田,许燕</t>
  </si>
  <si>
    <t>KDZW251772</t>
  </si>
  <si>
    <t>常熟市虞山镇兴隆翔得利服装厂</t>
  </si>
  <si>
    <t>兴隆景程村</t>
  </si>
  <si>
    <t>季立冬</t>
  </si>
  <si>
    <t>KDZW251554</t>
  </si>
  <si>
    <t>苏州壬和控股有限公司</t>
  </si>
  <si>
    <t>吴江经济技术开发区茂源路1号</t>
  </si>
  <si>
    <t>马桂梅</t>
  </si>
  <si>
    <t>KDZW251608</t>
  </si>
  <si>
    <t>张家港保税区恒隆钢管有限公司</t>
  </si>
  <si>
    <t>张家港保税区台湾路6号</t>
  </si>
  <si>
    <t>陈虎</t>
  </si>
  <si>
    <t>KDZW251604</t>
  </si>
  <si>
    <t>吴江变压器有限公司</t>
  </si>
  <si>
    <t>吴江区松陵镇友谊工业区吴变大道18号</t>
  </si>
  <si>
    <t>孟婧如</t>
  </si>
  <si>
    <t>KDZW251605</t>
  </si>
  <si>
    <t>苏州先川电机有限公司</t>
  </si>
  <si>
    <t>江苏省昆山市千灯镇石浦玉溪东路289号</t>
  </si>
  <si>
    <t>宋福良</t>
  </si>
  <si>
    <t>KDZW251800</t>
  </si>
  <si>
    <t>苏州锦璘金属有限公司</t>
  </si>
  <si>
    <t>苏州相城经济开发区春申湖东路18号</t>
  </si>
  <si>
    <t>陈小姐</t>
  </si>
  <si>
    <t>KDZW251914</t>
  </si>
  <si>
    <t>业凯包装科技(苏州)有限公司</t>
  </si>
  <si>
    <t>太仓市沙溪镇归庄工业园</t>
  </si>
  <si>
    <t>万美红</t>
  </si>
  <si>
    <t>苏嘉浩,张文清</t>
  </si>
  <si>
    <t>KDZW251649</t>
  </si>
  <si>
    <t>汉达精密电子(昆山)有限公司</t>
  </si>
  <si>
    <t>江苏省昆山综合保税区第二大道269号</t>
  </si>
  <si>
    <t>刘娇娇</t>
  </si>
  <si>
    <t>钱亚骜,唐泽田</t>
  </si>
  <si>
    <t>2025-07-30，2025-08-26</t>
  </si>
  <si>
    <t>KDZW251522</t>
  </si>
  <si>
    <t>东威工业科技(上海)有限公司苏州分公司</t>
  </si>
  <si>
    <t>太仓市浮桥镇沪太新路400号</t>
  </si>
  <si>
    <t>顾一</t>
  </si>
  <si>
    <t>KDZW251681</t>
  </si>
  <si>
    <t>泰州市华龙家电配件有限公司</t>
  </si>
  <si>
    <t>泰州市高港区口岸街道江平路18号</t>
  </si>
  <si>
    <t>潘总</t>
  </si>
  <si>
    <t>KDZW251563</t>
  </si>
  <si>
    <t>昆山聚优鼎精密机械有限公司</t>
  </si>
  <si>
    <t>昆山市周市镇长江北路1357号</t>
  </si>
  <si>
    <t>蔡云春</t>
  </si>
  <si>
    <t>KDZW251672</t>
  </si>
  <si>
    <t>苏州瑞力塑料制品有限公司</t>
  </si>
  <si>
    <t>苏州市吴中区木渎镇金桥开发区钟塔路82号</t>
  </si>
  <si>
    <t>刘挺</t>
  </si>
  <si>
    <t>KDZW251945</t>
  </si>
  <si>
    <t>研华科技(中国)有限公司</t>
  </si>
  <si>
    <t>江苏省昆山市玉山镇汉浦路600号</t>
  </si>
  <si>
    <t>罗燕</t>
  </si>
  <si>
    <t>KDZW251714</t>
  </si>
  <si>
    <t>台玻长江玻璃有限公司</t>
  </si>
  <si>
    <t>江苏省昆山市张浦镇台玻路1号</t>
  </si>
  <si>
    <t>张志新</t>
  </si>
  <si>
    <t>陈中秋,熊兴瑞,浦宗浩,何帅</t>
  </si>
  <si>
    <t>2025-08-25，2025-08-29</t>
  </si>
  <si>
    <t>KDZW251954</t>
  </si>
  <si>
    <t>欧屹汽车系统(常熟)有限公司</t>
  </si>
  <si>
    <t>江苏省常熟市高新技术产业开发区久隆路60号1幢</t>
  </si>
  <si>
    <t xml:space="preserve"> 韩燕花</t>
  </si>
  <si>
    <t>KDZW251700</t>
  </si>
  <si>
    <t>安速日用化学(苏州)有限公司</t>
  </si>
  <si>
    <t>江苏省苏州高新区朝红路418号</t>
  </si>
  <si>
    <t>黄峰</t>
  </si>
  <si>
    <t>刘中凯,朱素杰</t>
  </si>
  <si>
    <t>KDZW251739</t>
  </si>
  <si>
    <t>昆山博雷德机械科技有限公司</t>
  </si>
  <si>
    <t>昆山市周市镇青阳北路556号</t>
  </si>
  <si>
    <t>罗子涵</t>
  </si>
  <si>
    <t>KDZW251919</t>
  </si>
  <si>
    <t>昆山米克诺精密机械有限公司</t>
  </si>
  <si>
    <t>昆山市花桥镇横塘路56号4号房</t>
  </si>
  <si>
    <t>凌工</t>
  </si>
  <si>
    <t>KDZW251771</t>
  </si>
  <si>
    <t>荷顿智能制造(太仓)有限公司</t>
  </si>
  <si>
    <t>江苏省太仓市浏河镇北海路123号</t>
  </si>
  <si>
    <t>顾学红</t>
  </si>
  <si>
    <t>KDZW251629</t>
  </si>
  <si>
    <t>KDZW251793</t>
  </si>
  <si>
    <t>思迈汽车零部件(中国)有限公司</t>
  </si>
  <si>
    <t>江苏省昆山市周市镇339省道518号</t>
  </si>
  <si>
    <t>仲颖</t>
  </si>
  <si>
    <t>KDZW251648</t>
  </si>
  <si>
    <t>常熟市姿彩纺织品有限公司</t>
  </si>
  <si>
    <t>常熟高新技术产业开发区珠泾路8号5幢</t>
  </si>
  <si>
    <t>邵林芬</t>
  </si>
  <si>
    <t>KDZW251594</t>
  </si>
  <si>
    <t>昆山市石牌琨澄水质净化有限公司</t>
  </si>
  <si>
    <t>昆山市巴城镇石牌工商管理区益伸路679号</t>
  </si>
  <si>
    <t>陈丽珠</t>
  </si>
  <si>
    <t>苏嘉浩,许燕</t>
  </si>
  <si>
    <t>KDZW251974</t>
  </si>
  <si>
    <t>苏州德龙激光股份有限公司</t>
  </si>
  <si>
    <t>中国(江苏)自由贸易试验区苏州片区苏州工业园区杏林街98号</t>
  </si>
  <si>
    <t>冯兰兰</t>
  </si>
  <si>
    <t>KDZW251607</t>
  </si>
  <si>
    <t>淳华科技(昆山)有限公司</t>
  </si>
  <si>
    <t>江苏省昆山市玉山镇汉浦路1399号</t>
  </si>
  <si>
    <t>邱工</t>
  </si>
  <si>
    <t>2025-08-18~2025-08-20</t>
  </si>
  <si>
    <t>陶玲琳、徐敏、周丽</t>
  </si>
  <si>
    <t>KDZW251986</t>
  </si>
  <si>
    <t>苏州峰沃汽车销售服务有限公司</t>
  </si>
  <si>
    <t>苏州市吴中区木渎镇中山东路166号</t>
  </si>
  <si>
    <t>陈安华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</si>
</sst>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2"/>
      <color theme="1"/>
      <name val="等线"/>
      <charset val="134"/>
      <scheme val="minor"/>
    </font>
    <font>
      <sz val="11"/>
      <name val="宋体"/>
      <charset val="134"/>
    </font>
    <font>
      <sz val="14"/>
      <name val="宋体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4"/>
      <color rgb="FF000000"/>
      <name val="宋体"/>
      <charset val="134"/>
    </font>
    <font>
      <sz val="14"/>
      <color theme="1"/>
      <name val="宋体"/>
      <charset val="134"/>
    </font>
    <font>
      <sz val="14"/>
      <color rgb="FF333333"/>
      <name val="宋体"/>
      <charset val="134"/>
    </font>
    <font>
      <sz val="11"/>
      <color theme="1"/>
      <name val="等线"/>
      <charset val="134"/>
      <scheme val="minor"/>
    </font>
    <font>
      <u/>
      <sz val="10"/>
      <color theme="10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5" applyNumberFormat="0" applyAlignment="0" applyProtection="0">
      <alignment vertical="center"/>
    </xf>
    <xf numFmtId="0" fontId="18" fillId="4" borderId="6" applyNumberFormat="0" applyAlignment="0" applyProtection="0">
      <alignment vertical="center"/>
    </xf>
    <xf numFmtId="0" fontId="19" fillId="4" borderId="5" applyNumberFormat="0" applyAlignment="0" applyProtection="0">
      <alignment vertical="center"/>
    </xf>
    <xf numFmtId="0" fontId="20" fillId="5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 applyProtection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/>
    </xf>
    <xf numFmtId="0" fontId="2" fillId="0" borderId="1" xfId="0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14" fontId="2" fillId="0" borderId="1" xfId="0" applyNumberFormat="1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14" fontId="2" fillId="0" borderId="1" xfId="0" applyNumberFormat="1" applyFont="1" applyFill="1" applyBorder="1" applyAlignment="1">
      <alignment horizontal="center" vertical="center" wrapText="1"/>
    </xf>
    <xf numFmtId="0" fontId="5" fillId="0" borderId="0" xfId="0" applyFont="1" applyFill="1" applyAlignment="1">
      <alignment vertical="center"/>
    </xf>
    <xf numFmtId="0" fontId="7" fillId="0" borderId="0" xfId="0" applyFont="1" applyFill="1" applyAlignment="1">
      <alignment vertical="center"/>
    </xf>
    <xf numFmtId="0" fontId="6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4.jpeg"/><Relationship Id="rId98" Type="http://schemas.openxmlformats.org/officeDocument/2006/relationships/image" Target="media/image103.jpeg"/><Relationship Id="rId97" Type="http://schemas.openxmlformats.org/officeDocument/2006/relationships/image" Target="media/image102.jpeg"/><Relationship Id="rId96" Type="http://schemas.openxmlformats.org/officeDocument/2006/relationships/image" Target="media/image101.jpeg"/><Relationship Id="rId95" Type="http://schemas.openxmlformats.org/officeDocument/2006/relationships/image" Target="media/image100.jpeg"/><Relationship Id="rId94" Type="http://schemas.openxmlformats.org/officeDocument/2006/relationships/image" Target="media/image99.jpeg"/><Relationship Id="rId93" Type="http://schemas.openxmlformats.org/officeDocument/2006/relationships/image" Target="media/image98.jpeg"/><Relationship Id="rId92" Type="http://schemas.openxmlformats.org/officeDocument/2006/relationships/image" Target="media/image97.jpeg"/><Relationship Id="rId91" Type="http://schemas.openxmlformats.org/officeDocument/2006/relationships/image" Target="media/image96.jpeg"/><Relationship Id="rId90" Type="http://schemas.openxmlformats.org/officeDocument/2006/relationships/image" Target="media/image95.jpeg"/><Relationship Id="rId9" Type="http://schemas.openxmlformats.org/officeDocument/2006/relationships/image" Target="media/image14.jpeg"/><Relationship Id="rId89" Type="http://schemas.openxmlformats.org/officeDocument/2006/relationships/image" Target="media/image94.jpeg"/><Relationship Id="rId88" Type="http://schemas.openxmlformats.org/officeDocument/2006/relationships/image" Target="media/image93.jpeg"/><Relationship Id="rId87" Type="http://schemas.openxmlformats.org/officeDocument/2006/relationships/image" Target="media/image92.jpeg"/><Relationship Id="rId86" Type="http://schemas.openxmlformats.org/officeDocument/2006/relationships/image" Target="media/image91.jpeg"/><Relationship Id="rId85" Type="http://schemas.openxmlformats.org/officeDocument/2006/relationships/image" Target="media/image90.jpeg"/><Relationship Id="rId84" Type="http://schemas.openxmlformats.org/officeDocument/2006/relationships/image" Target="media/image89.jpeg"/><Relationship Id="rId83" Type="http://schemas.openxmlformats.org/officeDocument/2006/relationships/image" Target="media/image88.jpeg"/><Relationship Id="rId82" Type="http://schemas.openxmlformats.org/officeDocument/2006/relationships/image" Target="media/image87.jpeg"/><Relationship Id="rId81" Type="http://schemas.openxmlformats.org/officeDocument/2006/relationships/image" Target="media/image86.jpeg"/><Relationship Id="rId80" Type="http://schemas.openxmlformats.org/officeDocument/2006/relationships/image" Target="media/image85.jpeg"/><Relationship Id="rId8" Type="http://schemas.openxmlformats.org/officeDocument/2006/relationships/image" Target="media/image13.jpeg"/><Relationship Id="rId79" Type="http://schemas.openxmlformats.org/officeDocument/2006/relationships/image" Target="media/image84.jpeg"/><Relationship Id="rId78" Type="http://schemas.openxmlformats.org/officeDocument/2006/relationships/image" Target="media/image83.jpeg"/><Relationship Id="rId77" Type="http://schemas.openxmlformats.org/officeDocument/2006/relationships/image" Target="media/image82.jpeg"/><Relationship Id="rId76" Type="http://schemas.openxmlformats.org/officeDocument/2006/relationships/image" Target="media/image81.jpeg"/><Relationship Id="rId75" Type="http://schemas.openxmlformats.org/officeDocument/2006/relationships/image" Target="media/image80.jpeg"/><Relationship Id="rId74" Type="http://schemas.openxmlformats.org/officeDocument/2006/relationships/image" Target="media/image79.jpeg"/><Relationship Id="rId73" Type="http://schemas.openxmlformats.org/officeDocument/2006/relationships/image" Target="media/image78.jpeg"/><Relationship Id="rId72" Type="http://schemas.openxmlformats.org/officeDocument/2006/relationships/image" Target="media/image77.jpeg"/><Relationship Id="rId71" Type="http://schemas.openxmlformats.org/officeDocument/2006/relationships/image" Target="media/image76.jpeg"/><Relationship Id="rId70" Type="http://schemas.openxmlformats.org/officeDocument/2006/relationships/image" Target="media/image75.jpeg"/><Relationship Id="rId7" Type="http://schemas.openxmlformats.org/officeDocument/2006/relationships/image" Target="media/image12.jpeg"/><Relationship Id="rId69" Type="http://schemas.openxmlformats.org/officeDocument/2006/relationships/image" Target="media/image74.jpeg"/><Relationship Id="rId68" Type="http://schemas.openxmlformats.org/officeDocument/2006/relationships/image" Target="media/image73.jpeg"/><Relationship Id="rId67" Type="http://schemas.openxmlformats.org/officeDocument/2006/relationships/image" Target="media/image72.jpeg"/><Relationship Id="rId66" Type="http://schemas.openxmlformats.org/officeDocument/2006/relationships/image" Target="media/image71.jpeg"/><Relationship Id="rId65" Type="http://schemas.openxmlformats.org/officeDocument/2006/relationships/image" Target="media/image70.jpeg"/><Relationship Id="rId64" Type="http://schemas.openxmlformats.org/officeDocument/2006/relationships/image" Target="media/image69.jpeg"/><Relationship Id="rId63" Type="http://schemas.openxmlformats.org/officeDocument/2006/relationships/image" Target="media/image68.jpeg"/><Relationship Id="rId62" Type="http://schemas.openxmlformats.org/officeDocument/2006/relationships/image" Target="media/image67.jpeg"/><Relationship Id="rId61" Type="http://schemas.openxmlformats.org/officeDocument/2006/relationships/image" Target="media/image66.jpeg"/><Relationship Id="rId60" Type="http://schemas.openxmlformats.org/officeDocument/2006/relationships/image" Target="media/image65.jpeg"/><Relationship Id="rId6" Type="http://schemas.openxmlformats.org/officeDocument/2006/relationships/image" Target="media/image11.jpeg"/><Relationship Id="rId59" Type="http://schemas.openxmlformats.org/officeDocument/2006/relationships/image" Target="media/image64.jpeg"/><Relationship Id="rId58" Type="http://schemas.openxmlformats.org/officeDocument/2006/relationships/image" Target="media/image63.jpeg"/><Relationship Id="rId57" Type="http://schemas.openxmlformats.org/officeDocument/2006/relationships/image" Target="media/image62.jpeg"/><Relationship Id="rId56" Type="http://schemas.openxmlformats.org/officeDocument/2006/relationships/image" Target="media/image61.jpeg"/><Relationship Id="rId55" Type="http://schemas.openxmlformats.org/officeDocument/2006/relationships/image" Target="media/image60.jpeg"/><Relationship Id="rId54" Type="http://schemas.openxmlformats.org/officeDocument/2006/relationships/image" Target="media/image59.jpeg"/><Relationship Id="rId53" Type="http://schemas.openxmlformats.org/officeDocument/2006/relationships/image" Target="media/image58.jpeg"/><Relationship Id="rId52" Type="http://schemas.openxmlformats.org/officeDocument/2006/relationships/image" Target="media/image57.jpeg"/><Relationship Id="rId51" Type="http://schemas.openxmlformats.org/officeDocument/2006/relationships/image" Target="media/image56.jpeg"/><Relationship Id="rId50" Type="http://schemas.openxmlformats.org/officeDocument/2006/relationships/image" Target="media/image55.jpeg"/><Relationship Id="rId5" Type="http://schemas.openxmlformats.org/officeDocument/2006/relationships/image" Target="media/image10.jpeg"/><Relationship Id="rId49" Type="http://schemas.openxmlformats.org/officeDocument/2006/relationships/image" Target="media/image54.jpeg"/><Relationship Id="rId48" Type="http://schemas.openxmlformats.org/officeDocument/2006/relationships/image" Target="media/image53.jpeg"/><Relationship Id="rId47" Type="http://schemas.openxmlformats.org/officeDocument/2006/relationships/image" Target="media/image52.jpeg"/><Relationship Id="rId46" Type="http://schemas.openxmlformats.org/officeDocument/2006/relationships/image" Target="media/image51.jpeg"/><Relationship Id="rId45" Type="http://schemas.openxmlformats.org/officeDocument/2006/relationships/image" Target="media/image50.jpeg"/><Relationship Id="rId44" Type="http://schemas.openxmlformats.org/officeDocument/2006/relationships/image" Target="media/image49.jpeg"/><Relationship Id="rId43" Type="http://schemas.openxmlformats.org/officeDocument/2006/relationships/image" Target="media/image48.jpeg"/><Relationship Id="rId42" Type="http://schemas.openxmlformats.org/officeDocument/2006/relationships/image" Target="media/image47.jpeg"/><Relationship Id="rId41" Type="http://schemas.openxmlformats.org/officeDocument/2006/relationships/image" Target="media/image46.jpeg"/><Relationship Id="rId40" Type="http://schemas.openxmlformats.org/officeDocument/2006/relationships/image" Target="media/image45.jpeg"/><Relationship Id="rId4" Type="http://schemas.openxmlformats.org/officeDocument/2006/relationships/image" Target="media/image9.jpeg"/><Relationship Id="rId39" Type="http://schemas.openxmlformats.org/officeDocument/2006/relationships/image" Target="media/image44.jpeg"/><Relationship Id="rId38" Type="http://schemas.openxmlformats.org/officeDocument/2006/relationships/image" Target="media/image43.jpeg"/><Relationship Id="rId37" Type="http://schemas.openxmlformats.org/officeDocument/2006/relationships/image" Target="media/image42.jpeg"/><Relationship Id="rId36" Type="http://schemas.openxmlformats.org/officeDocument/2006/relationships/image" Target="media/image41.jpeg"/><Relationship Id="rId35" Type="http://schemas.openxmlformats.org/officeDocument/2006/relationships/image" Target="media/image40.jpeg"/><Relationship Id="rId34" Type="http://schemas.openxmlformats.org/officeDocument/2006/relationships/image" Target="media/image39.jpeg"/><Relationship Id="rId33" Type="http://schemas.openxmlformats.org/officeDocument/2006/relationships/image" Target="media/image38.jpeg"/><Relationship Id="rId32" Type="http://schemas.openxmlformats.org/officeDocument/2006/relationships/image" Target="media/image37.jpeg"/><Relationship Id="rId31" Type="http://schemas.openxmlformats.org/officeDocument/2006/relationships/image" Target="media/image36.jpeg"/><Relationship Id="rId30" Type="http://schemas.openxmlformats.org/officeDocument/2006/relationships/image" Target="media/image35.jpeg"/><Relationship Id="rId3" Type="http://schemas.openxmlformats.org/officeDocument/2006/relationships/image" Target="media/image8.jpeg"/><Relationship Id="rId29" Type="http://schemas.openxmlformats.org/officeDocument/2006/relationships/image" Target="media/image34.jpeg"/><Relationship Id="rId28" Type="http://schemas.openxmlformats.org/officeDocument/2006/relationships/image" Target="media/image33.jpeg"/><Relationship Id="rId27" Type="http://schemas.openxmlformats.org/officeDocument/2006/relationships/image" Target="media/image32.jpeg"/><Relationship Id="rId26" Type="http://schemas.openxmlformats.org/officeDocument/2006/relationships/image" Target="media/image31.jpeg"/><Relationship Id="rId25" Type="http://schemas.openxmlformats.org/officeDocument/2006/relationships/image" Target="media/image30.jpeg"/><Relationship Id="rId24" Type="http://schemas.openxmlformats.org/officeDocument/2006/relationships/image" Target="media/image29.jpeg"/><Relationship Id="rId23" Type="http://schemas.openxmlformats.org/officeDocument/2006/relationships/image" Target="media/image28.jpeg"/><Relationship Id="rId22" Type="http://schemas.openxmlformats.org/officeDocument/2006/relationships/image" Target="media/image27.jpeg"/><Relationship Id="rId21" Type="http://schemas.openxmlformats.org/officeDocument/2006/relationships/image" Target="media/image26.jpeg"/><Relationship Id="rId20" Type="http://schemas.openxmlformats.org/officeDocument/2006/relationships/image" Target="media/image25.jpeg"/><Relationship Id="rId2" Type="http://schemas.openxmlformats.org/officeDocument/2006/relationships/image" Target="media/image7.jpeg"/><Relationship Id="rId19" Type="http://schemas.openxmlformats.org/officeDocument/2006/relationships/image" Target="media/image24.jpeg"/><Relationship Id="rId18" Type="http://schemas.openxmlformats.org/officeDocument/2006/relationships/image" Target="media/image23.jpeg"/><Relationship Id="rId17" Type="http://schemas.openxmlformats.org/officeDocument/2006/relationships/image" Target="media/image22.jpeg"/><Relationship Id="rId16" Type="http://schemas.openxmlformats.org/officeDocument/2006/relationships/image" Target="media/image21.jpeg"/><Relationship Id="rId15" Type="http://schemas.openxmlformats.org/officeDocument/2006/relationships/image" Target="media/image20.jpeg"/><Relationship Id="rId14" Type="http://schemas.openxmlformats.org/officeDocument/2006/relationships/image" Target="media/image19.jpeg"/><Relationship Id="rId13" Type="http://schemas.openxmlformats.org/officeDocument/2006/relationships/image" Target="media/image18.jpeg"/><Relationship Id="rId123" Type="http://schemas.openxmlformats.org/officeDocument/2006/relationships/image" Target="media/image128.jpeg"/><Relationship Id="rId122" Type="http://schemas.openxmlformats.org/officeDocument/2006/relationships/image" Target="media/image127.jpeg"/><Relationship Id="rId121" Type="http://schemas.openxmlformats.org/officeDocument/2006/relationships/image" Target="media/image126.jpeg"/><Relationship Id="rId120" Type="http://schemas.openxmlformats.org/officeDocument/2006/relationships/image" Target="media/image125.jpeg"/><Relationship Id="rId12" Type="http://schemas.openxmlformats.org/officeDocument/2006/relationships/image" Target="media/image17.jpeg"/><Relationship Id="rId119" Type="http://schemas.openxmlformats.org/officeDocument/2006/relationships/image" Target="media/image124.jpeg"/><Relationship Id="rId118" Type="http://schemas.openxmlformats.org/officeDocument/2006/relationships/image" Target="media/image123.jpeg"/><Relationship Id="rId117" Type="http://schemas.openxmlformats.org/officeDocument/2006/relationships/image" Target="media/image122.jpeg"/><Relationship Id="rId116" Type="http://schemas.openxmlformats.org/officeDocument/2006/relationships/image" Target="media/image121.jpeg"/><Relationship Id="rId115" Type="http://schemas.openxmlformats.org/officeDocument/2006/relationships/image" Target="media/image120.jpeg"/><Relationship Id="rId114" Type="http://schemas.openxmlformats.org/officeDocument/2006/relationships/image" Target="media/image119.jpeg"/><Relationship Id="rId113" Type="http://schemas.openxmlformats.org/officeDocument/2006/relationships/image" Target="media/image118.jpeg"/><Relationship Id="rId112" Type="http://schemas.openxmlformats.org/officeDocument/2006/relationships/image" Target="media/image117.jpeg"/><Relationship Id="rId111" Type="http://schemas.openxmlformats.org/officeDocument/2006/relationships/image" Target="media/image116.jpeg"/><Relationship Id="rId110" Type="http://schemas.openxmlformats.org/officeDocument/2006/relationships/image" Target="media/image115.jpeg"/><Relationship Id="rId11" Type="http://schemas.openxmlformats.org/officeDocument/2006/relationships/image" Target="media/image16.jpeg"/><Relationship Id="rId109" Type="http://schemas.openxmlformats.org/officeDocument/2006/relationships/image" Target="media/image114.jpeg"/><Relationship Id="rId108" Type="http://schemas.openxmlformats.org/officeDocument/2006/relationships/image" Target="media/image113.jpeg"/><Relationship Id="rId107" Type="http://schemas.openxmlformats.org/officeDocument/2006/relationships/image" Target="media/image112.jpeg"/><Relationship Id="rId106" Type="http://schemas.openxmlformats.org/officeDocument/2006/relationships/image" Target="media/image111.jpeg"/><Relationship Id="rId105" Type="http://schemas.openxmlformats.org/officeDocument/2006/relationships/image" Target="media/image110.jpeg"/><Relationship Id="rId104" Type="http://schemas.openxmlformats.org/officeDocument/2006/relationships/image" Target="media/image109.jpeg"/><Relationship Id="rId103" Type="http://schemas.openxmlformats.org/officeDocument/2006/relationships/image" Target="media/image108.jpeg"/><Relationship Id="rId102" Type="http://schemas.openxmlformats.org/officeDocument/2006/relationships/image" Target="media/image107.jpeg"/><Relationship Id="rId101" Type="http://schemas.openxmlformats.org/officeDocument/2006/relationships/image" Target="media/image106.jpeg"/><Relationship Id="rId100" Type="http://schemas.openxmlformats.org/officeDocument/2006/relationships/image" Target="media/image105.jpeg"/><Relationship Id="rId10" Type="http://schemas.openxmlformats.org/officeDocument/2006/relationships/image" Target="media/image15.jpeg"/><Relationship Id="rId1" Type="http://schemas.openxmlformats.org/officeDocument/2006/relationships/image" Target="media/image6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11430</xdr:colOff>
      <xdr:row>5</xdr:row>
      <xdr:rowOff>1049020</xdr:rowOff>
    </xdr:from>
    <xdr:to>
      <xdr:col>14</xdr:col>
      <xdr:colOff>19685</xdr:colOff>
      <xdr:row>7</xdr:row>
      <xdr:rowOff>6985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825720" y="5519420"/>
          <a:ext cx="2171065" cy="116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67310</xdr:colOff>
      <xdr:row>6</xdr:row>
      <xdr:rowOff>1070610</xdr:rowOff>
    </xdr:from>
    <xdr:to>
      <xdr:col>12</xdr:col>
      <xdr:colOff>2131060</xdr:colOff>
      <xdr:row>7</xdr:row>
      <xdr:rowOff>1082040</xdr:rowOff>
    </xdr:to>
    <xdr:pic>
      <xdr:nvPicPr>
        <xdr:cNvPr id="11" name="图片 1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696565" y="6645910"/>
          <a:ext cx="2063750" cy="1116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7</xdr:row>
      <xdr:rowOff>0</xdr:rowOff>
    </xdr:from>
    <xdr:to>
      <xdr:col>13</xdr:col>
      <xdr:colOff>2125980</xdr:colOff>
      <xdr:row>8</xdr:row>
      <xdr:rowOff>13970</xdr:rowOff>
    </xdr:to>
    <xdr:pic>
      <xdr:nvPicPr>
        <xdr:cNvPr id="12" name="图片 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814290" y="6680200"/>
          <a:ext cx="212598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44450</xdr:colOff>
      <xdr:row>8</xdr:row>
      <xdr:rowOff>8255</xdr:rowOff>
    </xdr:from>
    <xdr:to>
      <xdr:col>12</xdr:col>
      <xdr:colOff>2148840</xdr:colOff>
      <xdr:row>9</xdr:row>
      <xdr:rowOff>24130</xdr:rowOff>
    </xdr:to>
    <xdr:pic>
      <xdr:nvPicPr>
        <xdr:cNvPr id="13" name="图片 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673705" y="7793355"/>
          <a:ext cx="2104390" cy="1120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55880</xdr:colOff>
      <xdr:row>7</xdr:row>
      <xdr:rowOff>1092200</xdr:rowOff>
    </xdr:from>
    <xdr:to>
      <xdr:col>14</xdr:col>
      <xdr:colOff>19050</xdr:colOff>
      <xdr:row>9</xdr:row>
      <xdr:rowOff>85725</xdr:rowOff>
    </xdr:to>
    <xdr:pic>
      <xdr:nvPicPr>
        <xdr:cNvPr id="14" name="图片 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870170" y="7772400"/>
          <a:ext cx="2125980" cy="1203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048310"/>
  <sheetViews>
    <sheetView tabSelected="1" zoomScale="85" zoomScaleNormal="85" workbookViewId="0">
      <pane ySplit="2" topLeftCell="A45" activePane="bottomLeft" state="frozen"/>
      <selection/>
      <selection pane="bottomLeft" activeCell="N67" sqref="N67"/>
    </sheetView>
  </sheetViews>
  <sheetFormatPr defaultColWidth="9" defaultRowHeight="13.5" customHeight="1"/>
  <cols>
    <col min="1" max="1" width="4.55" style="1" customWidth="1"/>
    <col min="2" max="2" width="15.2833333333333" style="1" customWidth="1"/>
    <col min="3" max="3" width="30.7333333333333" style="1" customWidth="1"/>
    <col min="4" max="4" width="35.1416666666667" style="3" customWidth="1"/>
    <col min="5" max="5" width="9.26666666666667" style="1" customWidth="1"/>
    <col min="6" max="6" width="17.9416666666667" style="1" customWidth="1"/>
    <col min="7" max="7" width="14.5583333333333" style="1" customWidth="1"/>
    <col min="8" max="8" width="14.2666666666667" style="1" customWidth="1"/>
    <col min="9" max="9" width="18.0833333333333" style="1" customWidth="1"/>
    <col min="10" max="10" width="10.4333333333333" style="1" customWidth="1"/>
    <col min="11" max="11" width="21.9083333333333" style="1" customWidth="1"/>
    <col min="12" max="12" width="12.9416666666667" style="1" customWidth="1"/>
    <col min="13" max="13" width="28.675" style="1" customWidth="1"/>
    <col min="14" max="14" width="28.3833333333333" style="1" customWidth="1"/>
    <col min="15" max="15" width="10.725" style="1" customWidth="1"/>
    <col min="16" max="32" width="9" style="1"/>
    <col min="33" max="16384" width="31.6083333333333" style="1"/>
  </cols>
  <sheetData>
    <row r="1" s="1" customFormat="1" ht="36" customHeight="1" spans="1:15">
      <c r="A1" s="4" t="s">
        <v>0</v>
      </c>
      <c r="B1" s="4"/>
      <c r="C1" s="4"/>
      <c r="D1" s="5"/>
      <c r="E1" s="4"/>
      <c r="F1" s="4"/>
      <c r="G1" s="4"/>
      <c r="H1" s="4"/>
      <c r="I1" s="4"/>
      <c r="J1" s="4"/>
      <c r="K1" s="4"/>
      <c r="L1" s="4"/>
      <c r="M1" s="4"/>
      <c r="N1" s="4"/>
      <c r="O1" s="4"/>
    </row>
    <row r="2" s="1" customFormat="1" ht="55" customHeight="1" spans="1:15">
      <c r="A2" s="6" t="s">
        <v>1</v>
      </c>
      <c r="B2" s="7" t="s">
        <v>2</v>
      </c>
      <c r="C2" s="7" t="s">
        <v>3</v>
      </c>
      <c r="D2" s="8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7" t="s">
        <v>11</v>
      </c>
      <c r="L2" s="7" t="s">
        <v>12</v>
      </c>
      <c r="M2" s="7" t="s">
        <v>13</v>
      </c>
      <c r="N2" s="7"/>
      <c r="O2" s="7" t="s">
        <v>14</v>
      </c>
    </row>
    <row r="3" s="2" customFormat="1" ht="87" customHeight="1" spans="1:15">
      <c r="A3" s="9">
        <v>1</v>
      </c>
      <c r="B3" s="10" t="s">
        <v>15</v>
      </c>
      <c r="C3" s="11" t="s">
        <v>16</v>
      </c>
      <c r="D3" s="12" t="s">
        <v>17</v>
      </c>
      <c r="E3" s="13" t="s">
        <v>18</v>
      </c>
      <c r="F3" s="12" t="s">
        <v>19</v>
      </c>
      <c r="G3" s="14">
        <v>45890</v>
      </c>
      <c r="H3" s="12" t="s">
        <v>19</v>
      </c>
      <c r="I3" s="14">
        <v>45890</v>
      </c>
      <c r="J3" s="13" t="s">
        <v>18</v>
      </c>
      <c r="K3" s="13" t="s">
        <v>20</v>
      </c>
      <c r="L3" s="14">
        <v>45901</v>
      </c>
      <c r="M3" s="12" t="str">
        <f>_xlfn.DISPIMG("ID_AA7389A012604675880DE6EBEA03C969",1)</f>
        <v>=DISPIMG("ID_AA7389A012604675880DE6EBEA03C969",1)</v>
      </c>
      <c r="N3" s="12" t="str">
        <f>_xlfn.DISPIMG("ID_B620310C2C3B4F80931C8A5AA71140DA",1)</f>
        <v>=DISPIMG("ID_B620310C2C3B4F80931C8A5AA71140DA",1)</v>
      </c>
      <c r="O3" s="13"/>
    </row>
    <row r="4" s="2" customFormat="1" ht="87" customHeight="1" spans="1:15">
      <c r="A4" s="9">
        <v>2</v>
      </c>
      <c r="B4" s="10" t="s">
        <v>21</v>
      </c>
      <c r="C4" s="11" t="s">
        <v>22</v>
      </c>
      <c r="D4" s="12" t="s">
        <v>23</v>
      </c>
      <c r="E4" s="13" t="s">
        <v>24</v>
      </c>
      <c r="F4" s="12" t="s">
        <v>25</v>
      </c>
      <c r="G4" s="14">
        <v>45878</v>
      </c>
      <c r="H4" s="12" t="s">
        <v>25</v>
      </c>
      <c r="I4" s="14">
        <v>45881</v>
      </c>
      <c r="J4" s="13" t="s">
        <v>24</v>
      </c>
      <c r="K4" s="13" t="s">
        <v>26</v>
      </c>
      <c r="L4" s="14">
        <v>45904</v>
      </c>
      <c r="M4" s="12" t="str">
        <f>_xlfn.DISPIMG("ID_4A712F3F3A2B446FA5EE2325AC776355",1)</f>
        <v>=DISPIMG("ID_4A712F3F3A2B446FA5EE2325AC776355",1)</v>
      </c>
      <c r="N4" s="12" t="str">
        <f>_xlfn.DISPIMG("ID_C02BA81BF91F4CBD8DCC7D2B6562560B",1)</f>
        <v>=DISPIMG("ID_C02BA81BF91F4CBD8DCC7D2B6562560B",1)</v>
      </c>
      <c r="O4" s="13"/>
    </row>
    <row r="5" s="2" customFormat="1" ht="87" customHeight="1" spans="1:15">
      <c r="A5" s="9">
        <v>3</v>
      </c>
      <c r="B5" s="10" t="s">
        <v>27</v>
      </c>
      <c r="C5" s="11" t="s">
        <v>28</v>
      </c>
      <c r="D5" s="12" t="s">
        <v>29</v>
      </c>
      <c r="E5" s="13" t="s">
        <v>30</v>
      </c>
      <c r="F5" s="12" t="s">
        <v>31</v>
      </c>
      <c r="G5" s="14">
        <v>45877</v>
      </c>
      <c r="H5" s="12" t="s">
        <v>31</v>
      </c>
      <c r="I5" s="14">
        <v>45884</v>
      </c>
      <c r="J5" s="13" t="s">
        <v>30</v>
      </c>
      <c r="K5" s="12" t="s">
        <v>32</v>
      </c>
      <c r="L5" s="14">
        <v>45898</v>
      </c>
      <c r="M5" s="12" t="str">
        <f>_xlfn.DISPIMG("ID_F826F556E2A74AC4AAEED97DC4756952",1)</f>
        <v>=DISPIMG("ID_F826F556E2A74AC4AAEED97DC4756952",1)</v>
      </c>
      <c r="N5" s="12" t="str">
        <f>_xlfn.DISPIMG("ID_B432AFC84A474C03A344763CD3833CFB",1)</f>
        <v>=DISPIMG("ID_B432AFC84A474C03A344763CD3833CFB",1)</v>
      </c>
      <c r="O5" s="13"/>
    </row>
    <row r="6" s="2" customFormat="1" ht="87" customHeight="1" spans="1:15">
      <c r="A6" s="9">
        <v>4</v>
      </c>
      <c r="B6" s="10" t="s">
        <v>33</v>
      </c>
      <c r="C6" s="11" t="s">
        <v>34</v>
      </c>
      <c r="D6" s="12" t="s">
        <v>35</v>
      </c>
      <c r="E6" s="13" t="s">
        <v>30</v>
      </c>
      <c r="F6" s="12" t="s">
        <v>31</v>
      </c>
      <c r="G6" s="14">
        <v>45877</v>
      </c>
      <c r="H6" s="12" t="s">
        <v>31</v>
      </c>
      <c r="I6" s="14">
        <v>45884</v>
      </c>
      <c r="J6" s="13" t="s">
        <v>30</v>
      </c>
      <c r="K6" s="13" t="s">
        <v>26</v>
      </c>
      <c r="L6" s="14">
        <v>45898</v>
      </c>
      <c r="M6" s="12" t="str">
        <f>_xlfn.DISPIMG("ID_781E38E3AE43465A929879D02A600EB9",1)</f>
        <v>=DISPIMG("ID_781E38E3AE43465A929879D02A600EB9",1)</v>
      </c>
      <c r="N6" s="12" t="str">
        <f>_xlfn.DISPIMG("ID_1516A28DA4AF4566A8E0DD1A3527C59B",1)</f>
        <v>=DISPIMG("ID_1516A28DA4AF4566A8E0DD1A3527C59B",1)</v>
      </c>
      <c r="O6" s="13"/>
    </row>
    <row r="7" s="2" customFormat="1" ht="87" customHeight="1" spans="1:15">
      <c r="A7" s="9">
        <v>5</v>
      </c>
      <c r="B7" s="10" t="s">
        <v>36</v>
      </c>
      <c r="C7" s="11" t="s">
        <v>37</v>
      </c>
      <c r="D7" s="12" t="s">
        <v>38</v>
      </c>
      <c r="E7" s="13" t="s">
        <v>39</v>
      </c>
      <c r="F7" s="12" t="s">
        <v>40</v>
      </c>
      <c r="G7" s="14">
        <v>45889</v>
      </c>
      <c r="H7" s="12" t="s">
        <v>40</v>
      </c>
      <c r="I7" s="14">
        <v>45890</v>
      </c>
      <c r="J7" s="13" t="s">
        <v>39</v>
      </c>
      <c r="K7" s="13" t="s">
        <v>20</v>
      </c>
      <c r="L7" s="14">
        <v>45903</v>
      </c>
      <c r="M7" s="12" t="str">
        <f>_xlfn.DISPIMG("ID_80ECA01A1C744ED580294D23413E1985",1)</f>
        <v>=DISPIMG("ID_80ECA01A1C744ED580294D23413E1985",1)</v>
      </c>
      <c r="N7" s="12"/>
      <c r="O7" s="13"/>
    </row>
    <row r="8" s="2" customFormat="1" ht="87" customHeight="1" spans="1:15">
      <c r="A8" s="9">
        <v>6</v>
      </c>
      <c r="B8" s="10" t="s">
        <v>41</v>
      </c>
      <c r="C8" s="11" t="s">
        <v>42</v>
      </c>
      <c r="D8" s="12" t="s">
        <v>43</v>
      </c>
      <c r="E8" s="13" t="s">
        <v>44</v>
      </c>
      <c r="F8" s="12" t="s">
        <v>45</v>
      </c>
      <c r="G8" s="14">
        <v>45871</v>
      </c>
      <c r="H8" s="12" t="s">
        <v>45</v>
      </c>
      <c r="I8" s="14">
        <v>45888</v>
      </c>
      <c r="J8" s="13" t="s">
        <v>44</v>
      </c>
      <c r="K8" s="12" t="s">
        <v>46</v>
      </c>
      <c r="L8" s="14">
        <v>45915</v>
      </c>
      <c r="M8" s="12"/>
      <c r="N8" s="12"/>
      <c r="O8" s="13"/>
    </row>
    <row r="9" s="2" customFormat="1" ht="87" customHeight="1" spans="1:15">
      <c r="A9" s="9">
        <v>7</v>
      </c>
      <c r="B9" s="10" t="s">
        <v>47</v>
      </c>
      <c r="C9" s="11" t="s">
        <v>48</v>
      </c>
      <c r="D9" s="12" t="s">
        <v>49</v>
      </c>
      <c r="E9" s="13" t="s">
        <v>50</v>
      </c>
      <c r="F9" s="12" t="s">
        <v>45</v>
      </c>
      <c r="G9" s="14">
        <v>45884</v>
      </c>
      <c r="H9" s="12" t="s">
        <v>45</v>
      </c>
      <c r="I9" s="14">
        <v>45890</v>
      </c>
      <c r="J9" s="13" t="s">
        <v>50</v>
      </c>
      <c r="K9" s="12" t="s">
        <v>46</v>
      </c>
      <c r="L9" s="14">
        <v>45908</v>
      </c>
      <c r="M9" s="12"/>
      <c r="N9" s="12"/>
      <c r="O9" s="13"/>
    </row>
    <row r="10" s="2" customFormat="1" ht="87" customHeight="1" spans="1:15">
      <c r="A10" s="9">
        <v>8</v>
      </c>
      <c r="B10" s="10" t="s">
        <v>51</v>
      </c>
      <c r="C10" s="11" t="s">
        <v>52</v>
      </c>
      <c r="D10" s="12" t="s">
        <v>53</v>
      </c>
      <c r="E10" s="13" t="s">
        <v>54</v>
      </c>
      <c r="F10" s="12" t="s">
        <v>55</v>
      </c>
      <c r="G10" s="14">
        <v>45852</v>
      </c>
      <c r="H10" s="12" t="s">
        <v>55</v>
      </c>
      <c r="I10" s="14">
        <v>45883</v>
      </c>
      <c r="J10" s="13" t="s">
        <v>54</v>
      </c>
      <c r="K10" s="12" t="s">
        <v>56</v>
      </c>
      <c r="L10" s="14">
        <v>45903</v>
      </c>
      <c r="M10" s="12" t="str">
        <f>_xlfn.DISPIMG("ID_15F114055A0A4AA8B6FFD53B9BD5FE03",1)</f>
        <v>=DISPIMG("ID_15F114055A0A4AA8B6FFD53B9BD5FE03",1)</v>
      </c>
      <c r="N10" s="12" t="str">
        <f>_xlfn.DISPIMG("ID_5D6DF893B1374459844C9E0A589A3FC0",1)</f>
        <v>=DISPIMG("ID_5D6DF893B1374459844C9E0A589A3FC0",1)</v>
      </c>
      <c r="O10" s="13"/>
    </row>
    <row r="11" s="2" customFormat="1" ht="87" customHeight="1" spans="1:15">
      <c r="A11" s="9">
        <v>9</v>
      </c>
      <c r="B11" s="10" t="s">
        <v>57</v>
      </c>
      <c r="C11" s="11" t="s">
        <v>58</v>
      </c>
      <c r="D11" s="12" t="s">
        <v>59</v>
      </c>
      <c r="E11" s="13" t="s">
        <v>60</v>
      </c>
      <c r="F11" s="12" t="s">
        <v>61</v>
      </c>
      <c r="G11" s="14">
        <v>45846</v>
      </c>
      <c r="H11" s="12" t="s">
        <v>61</v>
      </c>
      <c r="I11" s="14">
        <v>45891</v>
      </c>
      <c r="J11" s="13" t="s">
        <v>60</v>
      </c>
      <c r="K11" s="13" t="s">
        <v>62</v>
      </c>
      <c r="L11" s="14">
        <v>45898</v>
      </c>
      <c r="M11" s="12" t="str">
        <f>_xlfn.DISPIMG("ID_1EAA01E53344477C8590A1AF966D2E1C",1)</f>
        <v>=DISPIMG("ID_1EAA01E53344477C8590A1AF966D2E1C",1)</v>
      </c>
      <c r="N11" s="12" t="str">
        <f>_xlfn.DISPIMG("ID_1D60F8D63085420399D351E5A7C8A964",1)</f>
        <v>=DISPIMG("ID_1D60F8D63085420399D351E5A7C8A964",1)</v>
      </c>
      <c r="O11" s="13"/>
    </row>
    <row r="12" s="2" customFormat="1" ht="87" customHeight="1" spans="1:15">
      <c r="A12" s="9">
        <v>10</v>
      </c>
      <c r="B12" s="10" t="s">
        <v>63</v>
      </c>
      <c r="C12" s="11" t="s">
        <v>64</v>
      </c>
      <c r="D12" s="12" t="s">
        <v>65</v>
      </c>
      <c r="E12" s="13" t="s">
        <v>66</v>
      </c>
      <c r="F12" s="12" t="s">
        <v>67</v>
      </c>
      <c r="G12" s="14">
        <v>45870</v>
      </c>
      <c r="H12" s="12" t="s">
        <v>67</v>
      </c>
      <c r="I12" s="14">
        <v>45891</v>
      </c>
      <c r="J12" s="13" t="s">
        <v>66</v>
      </c>
      <c r="K12" s="13" t="s">
        <v>62</v>
      </c>
      <c r="L12" s="14">
        <v>45898</v>
      </c>
      <c r="M12" s="15" t="str">
        <f>_xlfn.DISPIMG("ID_DB2BA79047DB40228BAE331B7CE293F6",1)</f>
        <v>=DISPIMG("ID_DB2BA79047DB40228BAE331B7CE293F6",1)</v>
      </c>
      <c r="N12" s="15" t="str">
        <f>_xlfn.DISPIMG("ID_84773094C08B4D6B984E4E89E48ABBEB",1)</f>
        <v>=DISPIMG("ID_84773094C08B4D6B984E4E89E48ABBEB",1)</v>
      </c>
      <c r="O12" s="13"/>
    </row>
    <row r="13" s="2" customFormat="1" ht="87" customHeight="1" spans="1:15">
      <c r="A13" s="9">
        <v>11</v>
      </c>
      <c r="B13" s="10" t="s">
        <v>68</v>
      </c>
      <c r="C13" s="11" t="s">
        <v>69</v>
      </c>
      <c r="D13" s="12" t="s">
        <v>70</v>
      </c>
      <c r="E13" s="13" t="s">
        <v>71</v>
      </c>
      <c r="F13" s="12" t="s">
        <v>72</v>
      </c>
      <c r="G13" s="14">
        <v>45873</v>
      </c>
      <c r="H13" s="12" t="s">
        <v>72</v>
      </c>
      <c r="I13" s="14">
        <v>45892</v>
      </c>
      <c r="J13" s="13" t="s">
        <v>71</v>
      </c>
      <c r="K13" s="12" t="s">
        <v>46</v>
      </c>
      <c r="L13" s="14">
        <v>45902</v>
      </c>
      <c r="M13" s="12" t="str">
        <f>_xlfn.DISPIMG("ID_70FF63F43BFC4499A032D686BDBF8360",1)</f>
        <v>=DISPIMG("ID_70FF63F43BFC4499A032D686BDBF8360",1)</v>
      </c>
      <c r="N13" s="12" t="str">
        <f>_xlfn.DISPIMG("ID_5C3A03A7DB164D5494AA43E7D6DD002F",1)</f>
        <v>=DISPIMG("ID_5C3A03A7DB164D5494AA43E7D6DD002F",1)</v>
      </c>
      <c r="O13" s="13"/>
    </row>
    <row r="14" s="2" customFormat="1" ht="87" customHeight="1" spans="1:15">
      <c r="A14" s="9">
        <v>12</v>
      </c>
      <c r="B14" s="10" t="s">
        <v>73</v>
      </c>
      <c r="C14" s="11" t="s">
        <v>74</v>
      </c>
      <c r="D14" s="12" t="s">
        <v>75</v>
      </c>
      <c r="E14" s="13" t="s">
        <v>76</v>
      </c>
      <c r="F14" s="12" t="s">
        <v>67</v>
      </c>
      <c r="G14" s="14">
        <v>45870</v>
      </c>
      <c r="H14" s="12" t="s">
        <v>67</v>
      </c>
      <c r="I14" s="14">
        <v>45891</v>
      </c>
      <c r="J14" s="13" t="s">
        <v>76</v>
      </c>
      <c r="K14" s="16" t="s">
        <v>26</v>
      </c>
      <c r="L14" s="14">
        <v>45912</v>
      </c>
      <c r="M14" s="12" t="str">
        <f>_xlfn.DISPIMG("ID_C3F373F9A5954AABB97C1BCDEE982061",1)</f>
        <v>=DISPIMG("ID_C3F373F9A5954AABB97C1BCDEE982061",1)</v>
      </c>
      <c r="N14" s="12" t="str">
        <f>_xlfn.DISPIMG("ID_BAF19285C89A4BBB8AECF534E53B301F",1)</f>
        <v>=DISPIMG("ID_BAF19285C89A4BBB8AECF534E53B301F",1)</v>
      </c>
      <c r="O14" s="13"/>
    </row>
    <row r="15" s="2" customFormat="1" ht="87" customHeight="1" spans="1:15">
      <c r="A15" s="9">
        <v>13</v>
      </c>
      <c r="B15" s="10" t="s">
        <v>77</v>
      </c>
      <c r="C15" s="11" t="s">
        <v>78</v>
      </c>
      <c r="D15" s="17" t="s">
        <v>79</v>
      </c>
      <c r="E15" s="13" t="s">
        <v>80</v>
      </c>
      <c r="F15" s="12" t="s">
        <v>81</v>
      </c>
      <c r="G15" s="14">
        <v>45889</v>
      </c>
      <c r="H15" s="12" t="s">
        <v>82</v>
      </c>
      <c r="I15" s="14">
        <v>45890</v>
      </c>
      <c r="J15" s="13" t="s">
        <v>80</v>
      </c>
      <c r="K15" s="13" t="s">
        <v>83</v>
      </c>
      <c r="L15" s="14">
        <v>45915</v>
      </c>
      <c r="M15" s="12" t="str">
        <f>_xlfn.DISPIMG("ID_E00A42B9BF9643158EC6ED641AC1D03D",1)</f>
        <v>=DISPIMG("ID_E00A42B9BF9643158EC6ED641AC1D03D",1)</v>
      </c>
      <c r="N15" s="12" t="str">
        <f>_xlfn.DISPIMG("ID_EEB6A67ED653416F888A6BF877A869F2",1)</f>
        <v>=DISPIMG("ID_EEB6A67ED653416F888A6BF877A869F2",1)</v>
      </c>
      <c r="O15" s="13"/>
    </row>
    <row r="16" s="2" customFormat="1" ht="87" customHeight="1" spans="1:15">
      <c r="A16" s="9">
        <v>14</v>
      </c>
      <c r="B16" s="10" t="s">
        <v>84</v>
      </c>
      <c r="C16" s="11" t="s">
        <v>85</v>
      </c>
      <c r="D16" s="12" t="s">
        <v>86</v>
      </c>
      <c r="E16" s="13" t="s">
        <v>87</v>
      </c>
      <c r="F16" s="12" t="s">
        <v>88</v>
      </c>
      <c r="G16" s="14">
        <v>45871</v>
      </c>
      <c r="H16" s="12" t="s">
        <v>88</v>
      </c>
      <c r="I16" s="14">
        <v>45894</v>
      </c>
      <c r="J16" s="13" t="s">
        <v>87</v>
      </c>
      <c r="K16" s="13" t="s">
        <v>89</v>
      </c>
      <c r="L16" s="14">
        <v>45915</v>
      </c>
      <c r="M16" s="12" t="str">
        <f>_xlfn.DISPIMG("ID_519E32059BB54949B7F06A59A0145E1E",1)</f>
        <v>=DISPIMG("ID_519E32059BB54949B7F06A59A0145E1E",1)</v>
      </c>
      <c r="N16" s="12" t="str">
        <f>_xlfn.DISPIMG("ID_1114D9952D9945A2849734F709096214",1)</f>
        <v>=DISPIMG("ID_1114D9952D9945A2849734F709096214",1)</v>
      </c>
      <c r="O16" s="13"/>
    </row>
    <row r="17" s="2" customFormat="1" ht="87" customHeight="1" spans="1:15">
      <c r="A17" s="9">
        <v>15</v>
      </c>
      <c r="B17" s="10" t="s">
        <v>90</v>
      </c>
      <c r="C17" s="11" t="s">
        <v>91</v>
      </c>
      <c r="D17" s="12" t="s">
        <v>92</v>
      </c>
      <c r="E17" s="13" t="s">
        <v>93</v>
      </c>
      <c r="F17" s="18" t="s">
        <v>61</v>
      </c>
      <c r="G17" s="14">
        <v>45878</v>
      </c>
      <c r="H17" s="18" t="s">
        <v>61</v>
      </c>
      <c r="I17" s="14">
        <v>45891</v>
      </c>
      <c r="J17" s="13" t="s">
        <v>93</v>
      </c>
      <c r="K17" s="13" t="s">
        <v>94</v>
      </c>
      <c r="L17" s="14">
        <v>45903</v>
      </c>
      <c r="M17" s="12" t="str">
        <f>_xlfn.DISPIMG("ID_C7121E4ECEA9457E9C7C6733F9E99A62",1)</f>
        <v>=DISPIMG("ID_C7121E4ECEA9457E9C7C6733F9E99A62",1)</v>
      </c>
      <c r="N17" s="12" t="str">
        <f>_xlfn.DISPIMG("ID_5B51C2FC0186466291A0F5985CA402F5",1)</f>
        <v>=DISPIMG("ID_5B51C2FC0186466291A0F5985CA402F5",1)</v>
      </c>
      <c r="O17" s="13"/>
    </row>
    <row r="18" s="2" customFormat="1" ht="87" customHeight="1" spans="1:15">
      <c r="A18" s="9">
        <v>16</v>
      </c>
      <c r="B18" s="10" t="s">
        <v>95</v>
      </c>
      <c r="C18" s="11" t="s">
        <v>91</v>
      </c>
      <c r="D18" s="12" t="s">
        <v>92</v>
      </c>
      <c r="E18" s="13" t="s">
        <v>93</v>
      </c>
      <c r="F18" s="12" t="s">
        <v>61</v>
      </c>
      <c r="G18" s="14">
        <v>45885</v>
      </c>
      <c r="H18" s="12" t="s">
        <v>61</v>
      </c>
      <c r="I18" s="14">
        <v>45891</v>
      </c>
      <c r="J18" s="13" t="s">
        <v>93</v>
      </c>
      <c r="K18" s="13" t="s">
        <v>26</v>
      </c>
      <c r="L18" s="14">
        <v>45903</v>
      </c>
      <c r="M18" s="12" t="str">
        <f>_xlfn.DISPIMG("ID_1CB8DB4CEAAF48EB9E5AE1EB2556E33A",1)</f>
        <v>=DISPIMG("ID_1CB8DB4CEAAF48EB9E5AE1EB2556E33A",1)</v>
      </c>
      <c r="N18" s="12" t="str">
        <f>_xlfn.DISPIMG("ID_11184BC77E764678A5820F5C99C09B6F",1)</f>
        <v>=DISPIMG("ID_11184BC77E764678A5820F5C99C09B6F",1)</v>
      </c>
      <c r="O18" s="13"/>
    </row>
    <row r="19" s="2" customFormat="1" ht="87" customHeight="1" spans="1:15">
      <c r="A19" s="9">
        <v>17</v>
      </c>
      <c r="B19" s="10" t="s">
        <v>96</v>
      </c>
      <c r="C19" s="11" t="s">
        <v>97</v>
      </c>
      <c r="D19" s="12" t="s">
        <v>98</v>
      </c>
      <c r="E19" s="13" t="s">
        <v>99</v>
      </c>
      <c r="F19" s="12" t="s">
        <v>100</v>
      </c>
      <c r="G19" s="14">
        <v>45870</v>
      </c>
      <c r="H19" s="12" t="s">
        <v>100</v>
      </c>
      <c r="I19" s="14">
        <v>45890</v>
      </c>
      <c r="J19" s="13" t="s">
        <v>99</v>
      </c>
      <c r="K19" s="13" t="s">
        <v>62</v>
      </c>
      <c r="L19" s="14">
        <v>45903</v>
      </c>
      <c r="M19" s="12" t="str">
        <f>_xlfn.DISPIMG("ID_08832DAA5E904E2781A7828D8D9A6D73",1)</f>
        <v>=DISPIMG("ID_08832DAA5E904E2781A7828D8D9A6D73",1)</v>
      </c>
      <c r="N19" s="12" t="str">
        <f>_xlfn.DISPIMG("ID_08832DAA5E904E2781A7828D8D9A6D73",1)</f>
        <v>=DISPIMG("ID_08832DAA5E904E2781A7828D8D9A6D73",1)</v>
      </c>
      <c r="O19" s="13"/>
    </row>
    <row r="20" s="2" customFormat="1" ht="87" customHeight="1" spans="1:15">
      <c r="A20" s="9">
        <v>18</v>
      </c>
      <c r="B20" s="10" t="s">
        <v>101</v>
      </c>
      <c r="C20" s="11" t="s">
        <v>102</v>
      </c>
      <c r="D20" s="12" t="s">
        <v>103</v>
      </c>
      <c r="E20" s="13" t="s">
        <v>104</v>
      </c>
      <c r="F20" s="12" t="s">
        <v>105</v>
      </c>
      <c r="G20" s="14">
        <v>45862</v>
      </c>
      <c r="H20" s="12" t="s">
        <v>106</v>
      </c>
      <c r="I20" s="14" t="s">
        <v>107</v>
      </c>
      <c r="J20" s="13" t="s">
        <v>104</v>
      </c>
      <c r="K20" s="12" t="s">
        <v>108</v>
      </c>
      <c r="L20" s="14">
        <v>45912</v>
      </c>
      <c r="M20" s="12" t="str">
        <f>_xlfn.DISPIMG("ID_E193816B989A499A8C77BE7054A77FB6",1)</f>
        <v>=DISPIMG("ID_E193816B989A499A8C77BE7054A77FB6",1)</v>
      </c>
      <c r="N20" s="12" t="str">
        <f>_xlfn.DISPIMG("ID_77AE33C7F1FD4D9D9E193FE70EA3DCBB",1)</f>
        <v>=DISPIMG("ID_77AE33C7F1FD4D9D9E193FE70EA3DCBB",1)</v>
      </c>
      <c r="O20" s="13"/>
    </row>
    <row r="21" s="2" customFormat="1" ht="87" customHeight="1" spans="1:15">
      <c r="A21" s="9">
        <v>19</v>
      </c>
      <c r="B21" s="10" t="s">
        <v>109</v>
      </c>
      <c r="C21" s="11" t="s">
        <v>110</v>
      </c>
      <c r="D21" s="12" t="s">
        <v>111</v>
      </c>
      <c r="E21" s="13" t="s">
        <v>112</v>
      </c>
      <c r="F21" s="12" t="s">
        <v>113</v>
      </c>
      <c r="G21" s="14">
        <v>45873</v>
      </c>
      <c r="H21" s="12" t="s">
        <v>113</v>
      </c>
      <c r="I21" s="14">
        <v>45894</v>
      </c>
      <c r="J21" s="13" t="s">
        <v>112</v>
      </c>
      <c r="K21" s="13" t="s">
        <v>114</v>
      </c>
      <c r="L21" s="14">
        <v>45908</v>
      </c>
      <c r="M21" s="12" t="str">
        <f>_xlfn.DISPIMG("ID_0B5C33ADD78840D79989CBAD9B1871CA",1)</f>
        <v>=DISPIMG("ID_0B5C33ADD78840D79989CBAD9B1871CA",1)</v>
      </c>
      <c r="N21" s="12" t="str">
        <f>_xlfn.DISPIMG("ID_0F40EE07E1A94B5CA99D42D206D6986C",1)</f>
        <v>=DISPIMG("ID_0F40EE07E1A94B5CA99D42D206D6986C",1)</v>
      </c>
      <c r="O21" s="13"/>
    </row>
    <row r="22" s="2" customFormat="1" ht="87" customHeight="1" spans="1:15">
      <c r="A22" s="9">
        <v>20</v>
      </c>
      <c r="B22" s="10" t="s">
        <v>115</v>
      </c>
      <c r="C22" s="11" t="s">
        <v>116</v>
      </c>
      <c r="D22" s="12" t="s">
        <v>117</v>
      </c>
      <c r="E22" s="13" t="s">
        <v>118</v>
      </c>
      <c r="F22" s="12" t="s">
        <v>119</v>
      </c>
      <c r="G22" s="14">
        <v>45883</v>
      </c>
      <c r="H22" s="12" t="s">
        <v>119</v>
      </c>
      <c r="I22" s="14">
        <v>45888</v>
      </c>
      <c r="J22" s="13" t="s">
        <v>118</v>
      </c>
      <c r="K22" s="13" t="s">
        <v>56</v>
      </c>
      <c r="L22" s="14">
        <v>45915</v>
      </c>
      <c r="M22" s="12" t="str">
        <f>_xlfn.DISPIMG("ID_E798AB99E17C440DA95A32FCAAF11AB8",1)</f>
        <v>=DISPIMG("ID_E798AB99E17C440DA95A32FCAAF11AB8",1)</v>
      </c>
      <c r="N22" s="12" t="str">
        <f>_xlfn.DISPIMG("ID_39AD061E0D404A42BB93A08576FC64B0",1)</f>
        <v>=DISPIMG("ID_39AD061E0D404A42BB93A08576FC64B0",1)</v>
      </c>
      <c r="O22" s="13"/>
    </row>
    <row r="23" s="2" customFormat="1" ht="87" customHeight="1" spans="1:15">
      <c r="A23" s="9">
        <v>21</v>
      </c>
      <c r="B23" s="10" t="s">
        <v>120</v>
      </c>
      <c r="C23" s="11" t="s">
        <v>121</v>
      </c>
      <c r="D23" s="12" t="s">
        <v>122</v>
      </c>
      <c r="E23" s="13" t="s">
        <v>123</v>
      </c>
      <c r="F23" s="12" t="s">
        <v>124</v>
      </c>
      <c r="G23" s="14">
        <v>45877</v>
      </c>
      <c r="H23" s="12" t="s">
        <v>124</v>
      </c>
      <c r="I23" s="14">
        <v>45894</v>
      </c>
      <c r="J23" s="13" t="s">
        <v>123</v>
      </c>
      <c r="K23" s="12" t="s">
        <v>56</v>
      </c>
      <c r="L23" s="14">
        <v>45911</v>
      </c>
      <c r="M23" s="12" t="str">
        <f>_xlfn.DISPIMG("ID_BEAC82D043894767A13C8A65EEA96ED1",1)</f>
        <v>=DISPIMG("ID_BEAC82D043894767A13C8A65EEA96ED1",1)</v>
      </c>
      <c r="N23" s="12" t="str">
        <f>_xlfn.DISPIMG("ID_CAD6DC9958D2492B9E8709844EFAE2F0",1)</f>
        <v>=DISPIMG("ID_CAD6DC9958D2492B9E8709844EFAE2F0",1)</v>
      </c>
      <c r="O23" s="13"/>
    </row>
    <row r="24" s="2" customFormat="1" ht="87" customHeight="1" spans="1:15">
      <c r="A24" s="9">
        <v>22</v>
      </c>
      <c r="B24" s="13" t="s">
        <v>125</v>
      </c>
      <c r="C24" s="11" t="s">
        <v>126</v>
      </c>
      <c r="D24" s="12" t="s">
        <v>127</v>
      </c>
      <c r="E24" s="13" t="s">
        <v>128</v>
      </c>
      <c r="F24" s="12" t="s">
        <v>105</v>
      </c>
      <c r="G24" s="14">
        <v>45882</v>
      </c>
      <c r="H24" s="12" t="s">
        <v>105</v>
      </c>
      <c r="I24" s="14">
        <v>45894</v>
      </c>
      <c r="J24" s="13" t="s">
        <v>128</v>
      </c>
      <c r="K24" s="13" t="s">
        <v>20</v>
      </c>
      <c r="L24" s="14">
        <v>45911</v>
      </c>
      <c r="M24" s="12" t="str">
        <f>_xlfn.DISPIMG("ID_6318F2B7F7DC461883D392E15E166F9D",1)</f>
        <v>=DISPIMG("ID_6318F2B7F7DC461883D392E15E166F9D",1)</v>
      </c>
      <c r="N24" s="12" t="str">
        <f>_xlfn.DISPIMG("ID_76701FFBFA364105B373D0311D923FF8",1)</f>
        <v>=DISPIMG("ID_76701FFBFA364105B373D0311D923FF8",1)</v>
      </c>
      <c r="O24" s="13"/>
    </row>
    <row r="25" s="2" customFormat="1" ht="87" customHeight="1" spans="1:15">
      <c r="A25" s="9">
        <v>23</v>
      </c>
      <c r="B25" s="10" t="s">
        <v>129</v>
      </c>
      <c r="C25" s="11" t="s">
        <v>130</v>
      </c>
      <c r="D25" s="12" t="s">
        <v>131</v>
      </c>
      <c r="E25" s="13" t="s">
        <v>132</v>
      </c>
      <c r="F25" s="12" t="s">
        <v>133</v>
      </c>
      <c r="G25" s="14">
        <v>45862</v>
      </c>
      <c r="H25" s="12" t="s">
        <v>133</v>
      </c>
      <c r="I25" s="14">
        <v>45863</v>
      </c>
      <c r="J25" s="13" t="s">
        <v>132</v>
      </c>
      <c r="K25" s="16" t="s">
        <v>26</v>
      </c>
      <c r="L25" s="14">
        <v>45903</v>
      </c>
      <c r="M25" s="12" t="str">
        <f>_xlfn.DISPIMG("ID_9AF04C24FBA9439ABC0E23F40409C65D",1)</f>
        <v>=DISPIMG("ID_9AF04C24FBA9439ABC0E23F40409C65D",1)</v>
      </c>
      <c r="N25" s="12" t="str">
        <f>_xlfn.DISPIMG("ID_59CF295016C6496681AD194E7098BB52",1)</f>
        <v>=DISPIMG("ID_59CF295016C6496681AD194E7098BB52",1)</v>
      </c>
      <c r="O25" s="13"/>
    </row>
    <row r="26" s="2" customFormat="1" ht="87" customHeight="1" spans="1:15">
      <c r="A26" s="9">
        <v>24</v>
      </c>
      <c r="B26" s="10" t="s">
        <v>134</v>
      </c>
      <c r="C26" s="11" t="s">
        <v>135</v>
      </c>
      <c r="D26" s="12" t="s">
        <v>136</v>
      </c>
      <c r="E26" s="13" t="s">
        <v>137</v>
      </c>
      <c r="F26" s="12" t="s">
        <v>138</v>
      </c>
      <c r="G26" s="14">
        <v>45848</v>
      </c>
      <c r="H26" s="12" t="s">
        <v>139</v>
      </c>
      <c r="I26" s="14" t="s">
        <v>140</v>
      </c>
      <c r="J26" s="13" t="s">
        <v>137</v>
      </c>
      <c r="K26" s="12" t="s">
        <v>46</v>
      </c>
      <c r="L26" s="14">
        <v>45901</v>
      </c>
      <c r="M26" s="12" t="str">
        <f>_xlfn.DISPIMG("ID_F872FB176DED4539B08644C226FE114B",1)</f>
        <v>=DISPIMG("ID_F872FB176DED4539B08644C226FE114B",1)</v>
      </c>
      <c r="N26" s="12" t="str">
        <f>_xlfn.DISPIMG("ID_AFE6BD04119E46358171AEBC500961D7",1)</f>
        <v>=DISPIMG("ID_AFE6BD04119E46358171AEBC500961D7",1)</v>
      </c>
      <c r="O26" s="13"/>
    </row>
    <row r="27" s="2" customFormat="1" ht="87" customHeight="1" spans="1:15">
      <c r="A27" s="9">
        <v>25</v>
      </c>
      <c r="B27" s="10" t="s">
        <v>141</v>
      </c>
      <c r="C27" s="11" t="s">
        <v>142</v>
      </c>
      <c r="D27" s="12" t="s">
        <v>143</v>
      </c>
      <c r="E27" s="13" t="s">
        <v>144</v>
      </c>
      <c r="F27" s="12" t="s">
        <v>105</v>
      </c>
      <c r="G27" s="14">
        <v>45883</v>
      </c>
      <c r="H27" s="12" t="s">
        <v>105</v>
      </c>
      <c r="I27" s="14">
        <v>45895</v>
      </c>
      <c r="J27" s="13" t="s">
        <v>144</v>
      </c>
      <c r="K27" s="13" t="s">
        <v>20</v>
      </c>
      <c r="L27" s="14">
        <v>45902</v>
      </c>
      <c r="M27" s="12" t="str">
        <f>_xlfn.DISPIMG("ID_BC3C5CA96FE04ECF80E60810B11E1F7B",1)</f>
        <v>=DISPIMG("ID_BC3C5CA96FE04ECF80E60810B11E1F7B",1)</v>
      </c>
      <c r="N27" s="12" t="str">
        <f>_xlfn.DISPIMG("ID_ECFAD36A31AC44E5AC84288417270BB9",1)</f>
        <v>=DISPIMG("ID_ECFAD36A31AC44E5AC84288417270BB9",1)</v>
      </c>
      <c r="O27" s="13"/>
    </row>
    <row r="28" s="2" customFormat="1" ht="87" customHeight="1" spans="1:15">
      <c r="A28" s="9">
        <v>26</v>
      </c>
      <c r="B28" s="10" t="s">
        <v>145</v>
      </c>
      <c r="C28" s="11" t="s">
        <v>146</v>
      </c>
      <c r="D28" s="12" t="s">
        <v>147</v>
      </c>
      <c r="E28" s="13" t="s">
        <v>148</v>
      </c>
      <c r="F28" s="12" t="s">
        <v>149</v>
      </c>
      <c r="G28" s="14">
        <v>45880</v>
      </c>
      <c r="H28" s="12" t="s">
        <v>150</v>
      </c>
      <c r="I28" s="14">
        <v>45887</v>
      </c>
      <c r="J28" s="13" t="s">
        <v>148</v>
      </c>
      <c r="K28" s="13" t="s">
        <v>62</v>
      </c>
      <c r="L28" s="14">
        <v>45902</v>
      </c>
      <c r="M28" s="12" t="str">
        <f>_xlfn.DISPIMG("ID_A8A2FE2B5CAB473A89D94B2AEA91EB65",1)</f>
        <v>=DISPIMG("ID_A8A2FE2B5CAB473A89D94B2AEA91EB65",1)</v>
      </c>
      <c r="N28" s="12" t="str">
        <f>_xlfn.DISPIMG("ID_219341F722A5484B9D6B371B9A7FFF2D",1)</f>
        <v>=DISPIMG("ID_219341F722A5484B9D6B371B9A7FFF2D",1)</v>
      </c>
      <c r="O28" s="13"/>
    </row>
    <row r="29" s="2" customFormat="1" ht="87" customHeight="1" spans="1:15">
      <c r="A29" s="9">
        <v>27</v>
      </c>
      <c r="B29" s="10" t="s">
        <v>151</v>
      </c>
      <c r="C29" s="11" t="s">
        <v>152</v>
      </c>
      <c r="D29" s="12" t="s">
        <v>153</v>
      </c>
      <c r="E29" s="13" t="s">
        <v>154</v>
      </c>
      <c r="F29" s="12" t="s">
        <v>19</v>
      </c>
      <c r="G29" s="14">
        <v>45887</v>
      </c>
      <c r="H29" s="12" t="s">
        <v>19</v>
      </c>
      <c r="I29" s="14">
        <v>45894</v>
      </c>
      <c r="J29" s="13" t="s">
        <v>154</v>
      </c>
      <c r="K29" s="12" t="s">
        <v>155</v>
      </c>
      <c r="L29" s="14">
        <v>45908</v>
      </c>
      <c r="M29" s="12" t="str">
        <f>_xlfn.DISPIMG("ID_2556DA3C7032482AB8A0349E411D365B",1)</f>
        <v>=DISPIMG("ID_2556DA3C7032482AB8A0349E411D365B",1)</v>
      </c>
      <c r="N29" s="12" t="str">
        <f>_xlfn.DISPIMG("ID_E9B413EF050E4A618E92655F04DAC628",1)</f>
        <v>=DISPIMG("ID_E9B413EF050E4A618E92655F04DAC628",1)</v>
      </c>
      <c r="O29" s="13"/>
    </row>
    <row r="30" s="2" customFormat="1" ht="87" customHeight="1" spans="1:15">
      <c r="A30" s="9">
        <v>28</v>
      </c>
      <c r="B30" s="10" t="s">
        <v>156</v>
      </c>
      <c r="C30" s="19" t="s">
        <v>157</v>
      </c>
      <c r="D30" s="12" t="s">
        <v>158</v>
      </c>
      <c r="E30" s="13" t="s">
        <v>159</v>
      </c>
      <c r="F30" s="12" t="s">
        <v>100</v>
      </c>
      <c r="G30" s="14">
        <v>45873</v>
      </c>
      <c r="H30" s="12" t="s">
        <v>100</v>
      </c>
      <c r="I30" s="14">
        <v>45894</v>
      </c>
      <c r="J30" s="13" t="s">
        <v>159</v>
      </c>
      <c r="K30" s="13" t="s">
        <v>114</v>
      </c>
      <c r="L30" s="14">
        <v>45911</v>
      </c>
      <c r="M30" s="12" t="str">
        <f>_xlfn.DISPIMG("ID_D5D11BA9733D4956BA0D738F720FDE79",1)</f>
        <v>=DISPIMG("ID_D5D11BA9733D4956BA0D738F720FDE79",1)</v>
      </c>
      <c r="N30" s="12" t="str">
        <f>_xlfn.DISPIMG("ID_91881DA409934E41ABF05043B06199C9",1)</f>
        <v>=DISPIMG("ID_91881DA409934E41ABF05043B06199C9",1)</v>
      </c>
      <c r="O30" s="13"/>
    </row>
    <row r="31" s="2" customFormat="1" ht="87" customHeight="1" spans="1:15">
      <c r="A31" s="9">
        <v>29</v>
      </c>
      <c r="B31" s="10" t="s">
        <v>160</v>
      </c>
      <c r="C31" s="20" t="s">
        <v>161</v>
      </c>
      <c r="D31" s="12" t="s">
        <v>162</v>
      </c>
      <c r="E31" s="13" t="s">
        <v>163</v>
      </c>
      <c r="F31" s="12" t="s">
        <v>45</v>
      </c>
      <c r="G31" s="14">
        <v>45877</v>
      </c>
      <c r="H31" s="12" t="s">
        <v>45</v>
      </c>
      <c r="I31" s="14">
        <v>45880</v>
      </c>
      <c r="J31" s="13" t="s">
        <v>163</v>
      </c>
      <c r="K31" s="16" t="s">
        <v>56</v>
      </c>
      <c r="L31" s="14">
        <v>45903</v>
      </c>
      <c r="M31" s="12" t="str">
        <f>_xlfn.DISPIMG("ID_A563E7D573EB4A579FB7CEF599C0CCBA",1)</f>
        <v>=DISPIMG("ID_A563E7D573EB4A579FB7CEF599C0CCBA",1)</v>
      </c>
      <c r="N31" s="12" t="str">
        <f>_xlfn.DISPIMG("ID_F60B69E20E6443429E5A1FDA3B20E4C9",1)</f>
        <v>=DISPIMG("ID_F60B69E20E6443429E5A1FDA3B20E4C9",1)</v>
      </c>
      <c r="O31" s="13"/>
    </row>
    <row r="32" s="2" customFormat="1" ht="87" customHeight="1" spans="1:15">
      <c r="A32" s="9">
        <v>30</v>
      </c>
      <c r="B32" s="10" t="s">
        <v>164</v>
      </c>
      <c r="C32" s="19" t="s">
        <v>165</v>
      </c>
      <c r="D32" s="12" t="s">
        <v>166</v>
      </c>
      <c r="E32" s="13" t="s">
        <v>167</v>
      </c>
      <c r="F32" s="12" t="s">
        <v>45</v>
      </c>
      <c r="G32" s="14">
        <v>45878</v>
      </c>
      <c r="H32" s="12" t="s">
        <v>45</v>
      </c>
      <c r="I32" s="14">
        <v>45881</v>
      </c>
      <c r="J32" s="13" t="s">
        <v>167</v>
      </c>
      <c r="K32" s="12" t="s">
        <v>56</v>
      </c>
      <c r="L32" s="14">
        <v>45903</v>
      </c>
      <c r="M32" s="12" t="str">
        <f>_xlfn.DISPIMG("ID_5F5CF5291F3543EBA0851F0243226A17",1)</f>
        <v>=DISPIMG("ID_5F5CF5291F3543EBA0851F0243226A17",1)</v>
      </c>
      <c r="N32" s="12" t="str">
        <f>_xlfn.DISPIMG("ID_95667D28DE5E4D798A51070161D544BA",1)</f>
        <v>=DISPIMG("ID_95667D28DE5E4D798A51070161D544BA",1)</v>
      </c>
      <c r="O32" s="13"/>
    </row>
    <row r="33" s="2" customFormat="1" ht="87" customHeight="1" spans="1:15">
      <c r="A33" s="9">
        <v>31</v>
      </c>
      <c r="B33" s="10" t="s">
        <v>168</v>
      </c>
      <c r="C33" s="20" t="s">
        <v>169</v>
      </c>
      <c r="D33" s="12" t="s">
        <v>170</v>
      </c>
      <c r="E33" s="13" t="s">
        <v>171</v>
      </c>
      <c r="F33" s="12" t="s">
        <v>100</v>
      </c>
      <c r="G33" s="14">
        <v>45859</v>
      </c>
      <c r="H33" s="12" t="s">
        <v>100</v>
      </c>
      <c r="I33" s="14">
        <v>45895</v>
      </c>
      <c r="J33" s="13" t="s">
        <v>171</v>
      </c>
      <c r="K33" s="13" t="s">
        <v>89</v>
      </c>
      <c r="L33" s="14">
        <v>45909</v>
      </c>
      <c r="M33" s="12" t="str">
        <f>_xlfn.DISPIMG("ID_9594E15611974C48A1F3748960B6C91C",1)</f>
        <v>=DISPIMG("ID_9594E15611974C48A1F3748960B6C91C",1)</v>
      </c>
      <c r="N33" s="12" t="str">
        <f>_xlfn.DISPIMG("ID_1328AEDEBFE040118FAC2C1C9BFF9B13",1)</f>
        <v>=DISPIMG("ID_1328AEDEBFE040118FAC2C1C9BFF9B13",1)</v>
      </c>
      <c r="O33" s="13"/>
    </row>
    <row r="34" s="2" customFormat="1" ht="87" customHeight="1" spans="1:15">
      <c r="A34" s="9">
        <v>32</v>
      </c>
      <c r="B34" s="10" t="s">
        <v>172</v>
      </c>
      <c r="C34" s="20" t="s">
        <v>173</v>
      </c>
      <c r="D34" s="12" t="s">
        <v>174</v>
      </c>
      <c r="E34" s="13" t="s">
        <v>175</v>
      </c>
      <c r="F34" s="12" t="s">
        <v>176</v>
      </c>
      <c r="G34" s="14">
        <v>45864</v>
      </c>
      <c r="H34" s="12" t="s">
        <v>176</v>
      </c>
      <c r="I34" s="13" t="s">
        <v>177</v>
      </c>
      <c r="J34" s="13" t="s">
        <v>175</v>
      </c>
      <c r="K34" s="12" t="s">
        <v>178</v>
      </c>
      <c r="L34" s="14">
        <v>45902</v>
      </c>
      <c r="M34" s="15" t="str">
        <f>_xlfn.DISPIMG("ID_6FD0829F599247A1B8B59B45119E27B2",1)</f>
        <v>=DISPIMG("ID_6FD0829F599247A1B8B59B45119E27B2",1)</v>
      </c>
      <c r="N34" s="15" t="str">
        <f>_xlfn.DISPIMG("ID_E980824643C140FB94979A2B9E347191",1)</f>
        <v>=DISPIMG("ID_E980824643C140FB94979A2B9E347191",1)</v>
      </c>
      <c r="O34" s="13"/>
    </row>
    <row r="35" s="2" customFormat="1" ht="87" customHeight="1" spans="1:15">
      <c r="A35" s="9">
        <v>33</v>
      </c>
      <c r="B35" s="10" t="s">
        <v>179</v>
      </c>
      <c r="C35" s="19" t="s">
        <v>180</v>
      </c>
      <c r="D35" s="12" t="s">
        <v>181</v>
      </c>
      <c r="E35" s="13" t="s">
        <v>182</v>
      </c>
      <c r="F35" s="12" t="s">
        <v>124</v>
      </c>
      <c r="G35" s="14">
        <v>45894</v>
      </c>
      <c r="H35" s="12" t="s">
        <v>124</v>
      </c>
      <c r="I35" s="14">
        <v>45896</v>
      </c>
      <c r="J35" s="13" t="s">
        <v>182</v>
      </c>
      <c r="K35" s="12" t="s">
        <v>183</v>
      </c>
      <c r="L35" s="14">
        <v>45911</v>
      </c>
      <c r="M35" s="12" t="str">
        <f>_xlfn.DISPIMG("ID_41F9AE4D8E524850AF3DD6F2E3F6EE3C",1)</f>
        <v>=DISPIMG("ID_41F9AE4D8E524850AF3DD6F2E3F6EE3C",1)</v>
      </c>
      <c r="N35" s="12" t="str">
        <f>_xlfn.DISPIMG("ID_7EEBB32C54364B949B214E153E445DCA",1)</f>
        <v>=DISPIMG("ID_7EEBB32C54364B949B214E153E445DCA",1)</v>
      </c>
      <c r="O35" s="13"/>
    </row>
    <row r="36" s="2" customFormat="1" ht="87" customHeight="1" spans="1:15">
      <c r="A36" s="9">
        <v>34</v>
      </c>
      <c r="B36" s="10" t="s">
        <v>184</v>
      </c>
      <c r="C36" s="19" t="s">
        <v>185</v>
      </c>
      <c r="D36" s="12" t="s">
        <v>186</v>
      </c>
      <c r="E36" s="13" t="s">
        <v>187</v>
      </c>
      <c r="F36" s="12" t="s">
        <v>188</v>
      </c>
      <c r="G36" s="14">
        <v>45876</v>
      </c>
      <c r="H36" s="12" t="s">
        <v>188</v>
      </c>
      <c r="I36" s="14">
        <v>45888</v>
      </c>
      <c r="J36" s="13" t="s">
        <v>187</v>
      </c>
      <c r="K36" s="16" t="s">
        <v>56</v>
      </c>
      <c r="L36" s="14">
        <v>45902</v>
      </c>
      <c r="M36" s="13" t="str">
        <f>_xlfn.DISPIMG("ID_E7F17F768B674E169A8521561536571E",1)</f>
        <v>=DISPIMG("ID_E7F17F768B674E169A8521561536571E",1)</v>
      </c>
      <c r="N36" s="13" t="str">
        <f>_xlfn.DISPIMG("ID_84ADE6A9C2C847B4AF6028E3F29B246C",1)</f>
        <v>=DISPIMG("ID_84ADE6A9C2C847B4AF6028E3F29B246C",1)</v>
      </c>
      <c r="O36" s="13"/>
    </row>
    <row r="37" s="2" customFormat="1" ht="87" customHeight="1" spans="1:15">
      <c r="A37" s="9">
        <v>35</v>
      </c>
      <c r="B37" s="10" t="s">
        <v>189</v>
      </c>
      <c r="C37" s="19" t="s">
        <v>190</v>
      </c>
      <c r="D37" s="12" t="s">
        <v>191</v>
      </c>
      <c r="E37" s="13" t="s">
        <v>192</v>
      </c>
      <c r="F37" s="12" t="s">
        <v>193</v>
      </c>
      <c r="G37" s="14">
        <v>45871</v>
      </c>
      <c r="H37" s="12" t="s">
        <v>193</v>
      </c>
      <c r="I37" s="14">
        <v>45896</v>
      </c>
      <c r="J37" s="13" t="s">
        <v>192</v>
      </c>
      <c r="K37" s="13" t="s">
        <v>20</v>
      </c>
      <c r="L37" s="14">
        <v>45915</v>
      </c>
      <c r="M37" s="12" t="str">
        <f>_xlfn.DISPIMG("ID_E107AC8A58DE4EB9B30504777FD0361D",1)</f>
        <v>=DISPIMG("ID_E107AC8A58DE4EB9B30504777FD0361D",1)</v>
      </c>
      <c r="N37" s="12" t="str">
        <f>_xlfn.DISPIMG("ID_CAF64028B66F4B89ABB4EE726F7EAD77",1)</f>
        <v>=DISPIMG("ID_CAF64028B66F4B89ABB4EE726F7EAD77",1)</v>
      </c>
      <c r="O37" s="13"/>
    </row>
    <row r="38" s="2" customFormat="1" ht="87" customHeight="1" spans="1:15">
      <c r="A38" s="9">
        <v>36</v>
      </c>
      <c r="B38" s="10" t="s">
        <v>194</v>
      </c>
      <c r="C38" s="19" t="s">
        <v>195</v>
      </c>
      <c r="D38" s="12" t="s">
        <v>196</v>
      </c>
      <c r="E38" s="13" t="s">
        <v>197</v>
      </c>
      <c r="F38" s="12" t="s">
        <v>45</v>
      </c>
      <c r="G38" s="14">
        <v>45875</v>
      </c>
      <c r="H38" s="12" t="s">
        <v>45</v>
      </c>
      <c r="I38" s="14">
        <v>45896</v>
      </c>
      <c r="J38" s="13" t="s">
        <v>197</v>
      </c>
      <c r="K38" s="16" t="s">
        <v>56</v>
      </c>
      <c r="L38" s="14">
        <v>45909</v>
      </c>
      <c r="M38" s="12" t="str">
        <f>_xlfn.DISPIMG("ID_D7B911221ACD43A7978B79866935A52D",1)</f>
        <v>=DISPIMG("ID_D7B911221ACD43A7978B79866935A52D",1)</v>
      </c>
      <c r="N38" s="12" t="str">
        <f>_xlfn.DISPIMG("ID_1DC053639D97413395C8BD92AFF127B4",1)</f>
        <v>=DISPIMG("ID_1DC053639D97413395C8BD92AFF127B4",1)</v>
      </c>
      <c r="O38" s="13"/>
    </row>
    <row r="39" s="2" customFormat="1" ht="87" customHeight="1" spans="1:15">
      <c r="A39" s="9">
        <v>37</v>
      </c>
      <c r="B39" s="10" t="s">
        <v>198</v>
      </c>
      <c r="C39" s="19" t="s">
        <v>165</v>
      </c>
      <c r="D39" s="12" t="s">
        <v>166</v>
      </c>
      <c r="E39" s="13" t="s">
        <v>167</v>
      </c>
      <c r="F39" s="12" t="s">
        <v>45</v>
      </c>
      <c r="G39" s="14">
        <v>45878</v>
      </c>
      <c r="H39" s="12" t="s">
        <v>45</v>
      </c>
      <c r="I39" s="14">
        <v>45881</v>
      </c>
      <c r="J39" s="13" t="s">
        <v>167</v>
      </c>
      <c r="K39" s="13" t="s">
        <v>26</v>
      </c>
      <c r="L39" s="14">
        <v>45903</v>
      </c>
      <c r="M39" s="12" t="str">
        <f>_xlfn.DISPIMG("ID_39AEF9F350E34FE090E5A5154334680E",1)</f>
        <v>=DISPIMG("ID_39AEF9F350E34FE090E5A5154334680E",1)</v>
      </c>
      <c r="N39" s="12" t="str">
        <f>_xlfn.DISPIMG("ID_6CCB7C2A482145D5B06AD5F69E0A9F04",1)</f>
        <v>=DISPIMG("ID_6CCB7C2A482145D5B06AD5F69E0A9F04",1)</v>
      </c>
      <c r="O39" s="13"/>
    </row>
    <row r="40" s="2" customFormat="1" ht="87" customHeight="1" spans="1:15">
      <c r="A40" s="9">
        <v>38</v>
      </c>
      <c r="B40" s="10" t="s">
        <v>199</v>
      </c>
      <c r="C40" s="19" t="s">
        <v>200</v>
      </c>
      <c r="D40" s="12" t="s">
        <v>201</v>
      </c>
      <c r="E40" s="13" t="s">
        <v>202</v>
      </c>
      <c r="F40" s="12" t="s">
        <v>133</v>
      </c>
      <c r="G40" s="14">
        <v>45825</v>
      </c>
      <c r="H40" s="12" t="s">
        <v>203</v>
      </c>
      <c r="I40" s="12" t="s">
        <v>204</v>
      </c>
      <c r="J40" s="13" t="s">
        <v>202</v>
      </c>
      <c r="K40" s="13" t="s">
        <v>26</v>
      </c>
      <c r="L40" s="14">
        <v>45910</v>
      </c>
      <c r="M40" s="12" t="str">
        <f>_xlfn.DISPIMG("ID_A17F9074AF2D488C94E7BF30516A2904",1)</f>
        <v>=DISPIMG("ID_A17F9074AF2D488C94E7BF30516A2904",1)</v>
      </c>
      <c r="N40" s="12" t="str">
        <f>_xlfn.DISPIMG("ID_3A6D874F0C7A407AB48150BD2665C91D",1)</f>
        <v>=DISPIMG("ID_3A6D874F0C7A407AB48150BD2665C91D",1)</v>
      </c>
      <c r="O40" s="13"/>
    </row>
    <row r="41" s="2" customFormat="1" ht="87" customHeight="1" spans="1:15">
      <c r="A41" s="9">
        <v>39</v>
      </c>
      <c r="B41" s="10" t="s">
        <v>205</v>
      </c>
      <c r="C41" s="19" t="s">
        <v>206</v>
      </c>
      <c r="D41" s="12" t="s">
        <v>207</v>
      </c>
      <c r="E41" s="13" t="s">
        <v>208</v>
      </c>
      <c r="F41" s="12" t="s">
        <v>209</v>
      </c>
      <c r="G41" s="14">
        <v>45877</v>
      </c>
      <c r="H41" s="12" t="s">
        <v>209</v>
      </c>
      <c r="I41" s="14">
        <v>45896</v>
      </c>
      <c r="J41" s="13" t="s">
        <v>208</v>
      </c>
      <c r="K41" s="13" t="s">
        <v>56</v>
      </c>
      <c r="L41" s="14">
        <v>45910</v>
      </c>
      <c r="M41" s="12" t="str">
        <f>_xlfn.DISPIMG("ID_C60470FAA93D4471A28C0FF8793C505D",1)</f>
        <v>=DISPIMG("ID_C60470FAA93D4471A28C0FF8793C505D",1)</v>
      </c>
      <c r="N41" s="12" t="str">
        <f>_xlfn.DISPIMG("ID_EE8D04F143A74E5184BF75E8FD87AE03",1)</f>
        <v>=DISPIMG("ID_EE8D04F143A74E5184BF75E8FD87AE03",1)</v>
      </c>
      <c r="O41" s="13"/>
    </row>
    <row r="42" s="2" customFormat="1" ht="87" customHeight="1" spans="1:15">
      <c r="A42" s="9">
        <v>40</v>
      </c>
      <c r="B42" s="10" t="s">
        <v>210</v>
      </c>
      <c r="C42" s="20" t="s">
        <v>211</v>
      </c>
      <c r="D42" s="12" t="s">
        <v>212</v>
      </c>
      <c r="E42" s="13" t="s">
        <v>213</v>
      </c>
      <c r="F42" s="12" t="s">
        <v>100</v>
      </c>
      <c r="G42" s="14">
        <v>45889</v>
      </c>
      <c r="H42" s="12" t="s">
        <v>100</v>
      </c>
      <c r="I42" s="14">
        <v>45898</v>
      </c>
      <c r="J42" s="13" t="s">
        <v>213</v>
      </c>
      <c r="K42" s="12" t="s">
        <v>46</v>
      </c>
      <c r="L42" s="14">
        <v>45905</v>
      </c>
      <c r="M42" s="12" t="str">
        <f>_xlfn.DISPIMG("ID_845A37DC4DB6498CB964336AAE5C5D5E",1)</f>
        <v>=DISPIMG("ID_845A37DC4DB6498CB964336AAE5C5D5E",1)</v>
      </c>
      <c r="N42" s="12" t="str">
        <f>_xlfn.DISPIMG("ID_4B41495D51A241209D1C6713BD393766",1)</f>
        <v>=DISPIMG("ID_4B41495D51A241209D1C6713BD393766",1)</v>
      </c>
      <c r="O42" s="13"/>
    </row>
    <row r="43" s="2" customFormat="1" ht="87" customHeight="1" spans="1:15">
      <c r="A43" s="9">
        <v>41</v>
      </c>
      <c r="B43" s="10" t="s">
        <v>214</v>
      </c>
      <c r="C43" s="19" t="s">
        <v>215</v>
      </c>
      <c r="D43" s="12" t="s">
        <v>216</v>
      </c>
      <c r="E43" s="13" t="s">
        <v>217</v>
      </c>
      <c r="F43" s="12" t="s">
        <v>100</v>
      </c>
      <c r="G43" s="14">
        <v>45896</v>
      </c>
      <c r="H43" s="12" t="s">
        <v>100</v>
      </c>
      <c r="I43" s="14">
        <v>45897</v>
      </c>
      <c r="J43" s="13" t="s">
        <v>217</v>
      </c>
      <c r="K43" s="13" t="s">
        <v>62</v>
      </c>
      <c r="L43" s="14">
        <v>45908</v>
      </c>
      <c r="M43" s="12" t="str">
        <f>_xlfn.DISPIMG("ID_4667CA419AA24263BB2A08AEA649B686",1)</f>
        <v>=DISPIMG("ID_4667CA419AA24263BB2A08AEA649B686",1)</v>
      </c>
      <c r="N43" s="12" t="str">
        <f>_xlfn.DISPIMG("ID_1781295C5BC041CDB64D117D5DD5B290",1)</f>
        <v>=DISPIMG("ID_1781295C5BC041CDB64D117D5DD5B290",1)</v>
      </c>
      <c r="O43" s="13"/>
    </row>
    <row r="44" s="2" customFormat="1" ht="87" customHeight="1" spans="1:15">
      <c r="A44" s="9">
        <v>42</v>
      </c>
      <c r="B44" s="10" t="s">
        <v>218</v>
      </c>
      <c r="C44" s="19" t="s">
        <v>219</v>
      </c>
      <c r="D44" s="12" t="s">
        <v>220</v>
      </c>
      <c r="E44" s="13" t="s">
        <v>221</v>
      </c>
      <c r="F44" s="12" t="s">
        <v>88</v>
      </c>
      <c r="G44" s="14">
        <v>45888</v>
      </c>
      <c r="H44" s="12" t="s">
        <v>88</v>
      </c>
      <c r="I44" s="14">
        <v>45895</v>
      </c>
      <c r="J44" s="13" t="s">
        <v>221</v>
      </c>
      <c r="K44" s="13" t="s">
        <v>20</v>
      </c>
      <c r="L44" s="14">
        <v>45916</v>
      </c>
      <c r="M44" s="12" t="str">
        <f>_xlfn.DISPIMG("ID_96267F7DA84F433789B0016651ABF761",1)</f>
        <v>=DISPIMG("ID_96267F7DA84F433789B0016651ABF761",1)</v>
      </c>
      <c r="N44" s="12" t="str">
        <f>_xlfn.DISPIMG("ID_E01A4629B9774A8B923220678F0E92B3",1)</f>
        <v>=DISPIMG("ID_E01A4629B9774A8B923220678F0E92B3",1)</v>
      </c>
      <c r="O44" s="13"/>
    </row>
    <row r="45" s="2" customFormat="1" ht="87" customHeight="1" spans="1:15">
      <c r="A45" s="9">
        <v>43</v>
      </c>
      <c r="B45" s="13" t="s">
        <v>222</v>
      </c>
      <c r="C45" s="19" t="s">
        <v>223</v>
      </c>
      <c r="D45" s="12" t="s">
        <v>224</v>
      </c>
      <c r="E45" s="13" t="s">
        <v>225</v>
      </c>
      <c r="F45" s="12" t="s">
        <v>100</v>
      </c>
      <c r="G45" s="14">
        <v>45887</v>
      </c>
      <c r="H45" s="12" t="s">
        <v>100</v>
      </c>
      <c r="I45" s="14">
        <v>45896</v>
      </c>
      <c r="J45" s="13" t="s">
        <v>225</v>
      </c>
      <c r="K45" s="12" t="s">
        <v>46</v>
      </c>
      <c r="L45" s="14">
        <v>45912</v>
      </c>
      <c r="M45" s="12" t="str">
        <f>_xlfn.DISPIMG("ID_93329AE4E0F249A3AAEEC3F8A54373C6",1)</f>
        <v>=DISPIMG("ID_93329AE4E0F249A3AAEEC3F8A54373C6",1)</v>
      </c>
      <c r="N45" s="12" t="str">
        <f>_xlfn.DISPIMG("ID_EFF88CF6C2C6470CB89768E7C24124DF",1)</f>
        <v>=DISPIMG("ID_EFF88CF6C2C6470CB89768E7C24124DF",1)</v>
      </c>
      <c r="O45" s="13"/>
    </row>
    <row r="46" s="2" customFormat="1" ht="87" customHeight="1" spans="1:15">
      <c r="A46" s="9">
        <v>44</v>
      </c>
      <c r="B46" s="13" t="s">
        <v>226</v>
      </c>
      <c r="C46" s="19" t="s">
        <v>227</v>
      </c>
      <c r="D46" s="12" t="s">
        <v>228</v>
      </c>
      <c r="E46" s="13" t="s">
        <v>229</v>
      </c>
      <c r="F46" s="12" t="s">
        <v>88</v>
      </c>
      <c r="G46" s="14">
        <v>45895</v>
      </c>
      <c r="H46" s="12" t="s">
        <v>88</v>
      </c>
      <c r="I46" s="14">
        <v>45896</v>
      </c>
      <c r="J46" s="13" t="s">
        <v>229</v>
      </c>
      <c r="K46" s="13" t="s">
        <v>62</v>
      </c>
      <c r="L46" s="14">
        <v>45904</v>
      </c>
      <c r="M46" s="12" t="str">
        <f>_xlfn.DISPIMG("ID_8FA310FF953A4CD6B298A204843B56AC",1)</f>
        <v>=DISPIMG("ID_8FA310FF953A4CD6B298A204843B56AC",1)</v>
      </c>
      <c r="N46" s="12" t="str">
        <f>_xlfn.DISPIMG("ID_0B5717438B6F4099B7270F6A9F32C8DA",1)</f>
        <v>=DISPIMG("ID_0B5717438B6F4099B7270F6A9F32C8DA",1)</v>
      </c>
      <c r="O46" s="13"/>
    </row>
    <row r="47" s="2" customFormat="1" ht="87" customHeight="1" spans="1:15">
      <c r="A47" s="9">
        <v>45</v>
      </c>
      <c r="B47" s="10" t="s">
        <v>230</v>
      </c>
      <c r="C47" s="19" t="s">
        <v>231</v>
      </c>
      <c r="D47" s="12" t="s">
        <v>232</v>
      </c>
      <c r="E47" s="13" t="s">
        <v>233</v>
      </c>
      <c r="F47" s="12" t="s">
        <v>45</v>
      </c>
      <c r="G47" s="14">
        <v>45891</v>
      </c>
      <c r="H47" s="12" t="s">
        <v>45</v>
      </c>
      <c r="I47" s="14">
        <v>45897</v>
      </c>
      <c r="J47" s="13" t="s">
        <v>233</v>
      </c>
      <c r="K47" s="12" t="s">
        <v>183</v>
      </c>
      <c r="L47" s="14">
        <v>45912</v>
      </c>
      <c r="M47" s="12" t="str">
        <f>_xlfn.DISPIMG("ID_3B12DFE8CD7B41B79C74ED3314ACCEB5",1)</f>
        <v>=DISPIMG("ID_3B12DFE8CD7B41B79C74ED3314ACCEB5",1)</v>
      </c>
      <c r="N47" s="12" t="str">
        <f>_xlfn.DISPIMG("ID_2B7B60BE77154639B54BF072A044908D",1)</f>
        <v>=DISPIMG("ID_2B7B60BE77154639B54BF072A044908D",1)</v>
      </c>
      <c r="O47" s="13"/>
    </row>
    <row r="48" s="2" customFormat="1" ht="87" customHeight="1" spans="1:15">
      <c r="A48" s="9">
        <v>46</v>
      </c>
      <c r="B48" s="10" t="s">
        <v>234</v>
      </c>
      <c r="C48" s="19" t="s">
        <v>235</v>
      </c>
      <c r="D48" s="12" t="s">
        <v>236</v>
      </c>
      <c r="E48" s="13" t="s">
        <v>237</v>
      </c>
      <c r="F48" s="12" t="s">
        <v>238</v>
      </c>
      <c r="G48" s="14">
        <v>45877</v>
      </c>
      <c r="H48" s="12" t="s">
        <v>238</v>
      </c>
      <c r="I48" s="14">
        <v>45896</v>
      </c>
      <c r="J48" s="13" t="s">
        <v>237</v>
      </c>
      <c r="K48" s="13" t="s">
        <v>62</v>
      </c>
      <c r="L48" s="14">
        <v>45903</v>
      </c>
      <c r="M48" s="12" t="str">
        <f>_xlfn.DISPIMG("ID_7DD1BAE7B53A4478B9C9EB3AAD6693B0",1)</f>
        <v>=DISPIMG("ID_7DD1BAE7B53A4478B9C9EB3AAD6693B0",1)</v>
      </c>
      <c r="N48" s="12" t="str">
        <f>_xlfn.DISPIMG("ID_89BA47BC22E044348127484E649BDA85",1)</f>
        <v>=DISPIMG("ID_89BA47BC22E044348127484E649BDA85",1)</v>
      </c>
      <c r="O48" s="13"/>
    </row>
    <row r="49" s="2" customFormat="1" ht="87" customHeight="1" spans="1:15">
      <c r="A49" s="9">
        <v>47</v>
      </c>
      <c r="B49" s="10" t="s">
        <v>239</v>
      </c>
      <c r="C49" s="19" t="s">
        <v>240</v>
      </c>
      <c r="D49" s="12" t="s">
        <v>241</v>
      </c>
      <c r="E49" s="13" t="s">
        <v>242</v>
      </c>
      <c r="F49" s="12" t="s">
        <v>243</v>
      </c>
      <c r="G49" s="14">
        <v>45855</v>
      </c>
      <c r="H49" s="12" t="s">
        <v>243</v>
      </c>
      <c r="I49" s="12" t="s">
        <v>244</v>
      </c>
      <c r="J49" s="13" t="s">
        <v>242</v>
      </c>
      <c r="K49" s="12" t="s">
        <v>183</v>
      </c>
      <c r="L49" s="14">
        <v>45912</v>
      </c>
      <c r="M49" s="12" t="str">
        <f>_xlfn.DISPIMG("ID_30329F5B277A462DBC0C4C97923DD4C6",1)</f>
        <v>=DISPIMG("ID_30329F5B277A462DBC0C4C97923DD4C6",1)</v>
      </c>
      <c r="N49" s="12" t="str">
        <f>_xlfn.DISPIMG("ID_3C7508A6241143D6B803008CDB7AD95E",1)</f>
        <v>=DISPIMG("ID_3C7508A6241143D6B803008CDB7AD95E",1)</v>
      </c>
      <c r="O49" s="13"/>
    </row>
    <row r="50" s="2" customFormat="1" ht="87" customHeight="1" spans="1:15">
      <c r="A50" s="9">
        <v>48</v>
      </c>
      <c r="B50" s="10" t="s">
        <v>245</v>
      </c>
      <c r="C50" s="19" t="s">
        <v>246</v>
      </c>
      <c r="D50" s="12" t="s">
        <v>247</v>
      </c>
      <c r="E50" s="13" t="s">
        <v>248</v>
      </c>
      <c r="F50" s="12" t="s">
        <v>238</v>
      </c>
      <c r="G50" s="14">
        <v>45883</v>
      </c>
      <c r="H50" s="12" t="s">
        <v>238</v>
      </c>
      <c r="I50" s="14">
        <v>45895</v>
      </c>
      <c r="J50" s="13" t="s">
        <v>248</v>
      </c>
      <c r="K50" s="13" t="s">
        <v>114</v>
      </c>
      <c r="L50" s="14">
        <v>45912</v>
      </c>
      <c r="M50" s="12" t="str">
        <f>_xlfn.DISPIMG("ID_41387B166A354FDA9AF559802EBA5806",1)</f>
        <v>=DISPIMG("ID_41387B166A354FDA9AF559802EBA5806",1)</v>
      </c>
      <c r="N50" s="12" t="str">
        <f>_xlfn.DISPIMG("ID_82A6810E58DD45A5AC0E4750963EA6B2",1)</f>
        <v>=DISPIMG("ID_82A6810E58DD45A5AC0E4750963EA6B2",1)</v>
      </c>
      <c r="O50" s="10"/>
    </row>
    <row r="51" s="2" customFormat="1" ht="87" customHeight="1" spans="1:15">
      <c r="A51" s="9">
        <v>49</v>
      </c>
      <c r="B51" s="10" t="s">
        <v>249</v>
      </c>
      <c r="C51" s="19" t="s">
        <v>250</v>
      </c>
      <c r="D51" s="12" t="s">
        <v>251</v>
      </c>
      <c r="E51" s="13" t="s">
        <v>252</v>
      </c>
      <c r="F51" s="12" t="s">
        <v>45</v>
      </c>
      <c r="G51" s="14">
        <v>45875</v>
      </c>
      <c r="H51" s="12" t="s">
        <v>45</v>
      </c>
      <c r="I51" s="14">
        <v>45895</v>
      </c>
      <c r="J51" s="13" t="s">
        <v>252</v>
      </c>
      <c r="K51" s="12" t="s">
        <v>46</v>
      </c>
      <c r="L51" s="14">
        <v>45912</v>
      </c>
      <c r="M51" s="12" t="str">
        <f>_xlfn.DISPIMG("ID_25A5E600D25B4E41B7C34DA89D7496B3",1)</f>
        <v>=DISPIMG("ID_25A5E600D25B4E41B7C34DA89D7496B3",1)</v>
      </c>
      <c r="N51" s="12" t="str">
        <f>_xlfn.DISPIMG("ID_9D8D7E7D35434FE58F6E3A9B7DDD9E95",1)</f>
        <v>=DISPIMG("ID_9D8D7E7D35434FE58F6E3A9B7DDD9E95",1)</v>
      </c>
      <c r="O51" s="10"/>
    </row>
    <row r="52" s="2" customFormat="1" ht="87" customHeight="1" spans="1:15">
      <c r="A52" s="9">
        <v>50</v>
      </c>
      <c r="B52" s="10" t="s">
        <v>253</v>
      </c>
      <c r="C52" s="19" t="s">
        <v>254</v>
      </c>
      <c r="D52" s="12" t="s">
        <v>255</v>
      </c>
      <c r="E52" s="13" t="s">
        <v>256</v>
      </c>
      <c r="F52" s="12" t="s">
        <v>88</v>
      </c>
      <c r="G52" s="14">
        <v>45895</v>
      </c>
      <c r="H52" s="12" t="s">
        <v>88</v>
      </c>
      <c r="I52" s="14">
        <v>45896</v>
      </c>
      <c r="J52" s="13" t="s">
        <v>256</v>
      </c>
      <c r="K52" s="12" t="s">
        <v>46</v>
      </c>
      <c r="L52" s="14">
        <v>45912</v>
      </c>
      <c r="M52" s="12" t="str">
        <f>_xlfn.DISPIMG("ID_7FDD64F48AB84A62B9B9DB98AA892510",1)</f>
        <v>=DISPIMG("ID_7FDD64F48AB84A62B9B9DB98AA892510",1)</v>
      </c>
      <c r="N52" s="12" t="str">
        <f>_xlfn.DISPIMG("ID_10AA54420BD04BC0B7E14D4F98D98C46",1)</f>
        <v>=DISPIMG("ID_10AA54420BD04BC0B7E14D4F98D98C46",1)</v>
      </c>
      <c r="O52" s="10"/>
    </row>
    <row r="53" s="2" customFormat="1" ht="87" customHeight="1" spans="1:15">
      <c r="A53" s="9">
        <v>51</v>
      </c>
      <c r="B53" s="10" t="s">
        <v>257</v>
      </c>
      <c r="C53" s="19" t="s">
        <v>258</v>
      </c>
      <c r="D53" s="12" t="s">
        <v>259</v>
      </c>
      <c r="E53" s="13" t="s">
        <v>260</v>
      </c>
      <c r="F53" s="12" t="s">
        <v>209</v>
      </c>
      <c r="G53" s="14">
        <v>45892</v>
      </c>
      <c r="H53" s="12" t="s">
        <v>209</v>
      </c>
      <c r="I53" s="14">
        <v>45898</v>
      </c>
      <c r="J53" s="13" t="s">
        <v>260</v>
      </c>
      <c r="K53" s="12" t="s">
        <v>46</v>
      </c>
      <c r="L53" s="14">
        <v>45915</v>
      </c>
      <c r="M53" s="12" t="str">
        <f>_xlfn.DISPIMG("ID_FD41E781B329422DAA942A9BCCFC571F",1)</f>
        <v>=DISPIMG("ID_FD41E781B329422DAA942A9BCCFC571F",1)</v>
      </c>
      <c r="N53" s="12" t="str">
        <f>_xlfn.DISPIMG("ID_9779302892914380969DD3981F5D57CB",1)</f>
        <v>=DISPIMG("ID_9779302892914380969DD3981F5D57CB",1)</v>
      </c>
      <c r="O53" s="10"/>
    </row>
    <row r="54" s="2" customFormat="1" ht="87" customHeight="1" spans="1:15">
      <c r="A54" s="9">
        <v>52</v>
      </c>
      <c r="B54" s="10" t="s">
        <v>261</v>
      </c>
      <c r="C54" s="19" t="s">
        <v>262</v>
      </c>
      <c r="D54" s="12" t="s">
        <v>263</v>
      </c>
      <c r="E54" s="13" t="s">
        <v>264</v>
      </c>
      <c r="F54" s="12" t="s">
        <v>45</v>
      </c>
      <c r="G54" s="14">
        <v>45853</v>
      </c>
      <c r="H54" s="12" t="s">
        <v>81</v>
      </c>
      <c r="I54" s="14">
        <v>45897</v>
      </c>
      <c r="J54" s="13" t="s">
        <v>264</v>
      </c>
      <c r="K54" s="13" t="s">
        <v>62</v>
      </c>
      <c r="L54" s="14">
        <v>45905</v>
      </c>
      <c r="M54" s="12" t="str">
        <f>_xlfn.DISPIMG("ID_1925313CCE1E4F84B843320A56EBA9FD",1)</f>
        <v>=DISPIMG("ID_1925313CCE1E4F84B843320A56EBA9FD",1)</v>
      </c>
      <c r="N54" s="12" t="str">
        <f>_xlfn.DISPIMG("ID_29409B1D8F9941A1AB497EE2BF3684E1",1)</f>
        <v>=DISPIMG("ID_29409B1D8F9941A1AB497EE2BF3684E1",1)</v>
      </c>
      <c r="O54" s="10"/>
    </row>
    <row r="55" s="2" customFormat="1" ht="87" customHeight="1" spans="1:15">
      <c r="A55" s="9">
        <v>53</v>
      </c>
      <c r="B55" s="10" t="s">
        <v>265</v>
      </c>
      <c r="C55" s="19" t="s">
        <v>266</v>
      </c>
      <c r="D55" s="12" t="s">
        <v>267</v>
      </c>
      <c r="E55" s="13" t="s">
        <v>268</v>
      </c>
      <c r="F55" s="12" t="s">
        <v>100</v>
      </c>
      <c r="G55" s="14">
        <v>45875</v>
      </c>
      <c r="H55" s="12" t="s">
        <v>269</v>
      </c>
      <c r="I55" s="12" t="s">
        <v>270</v>
      </c>
      <c r="J55" s="13" t="s">
        <v>268</v>
      </c>
      <c r="K55" s="13" t="s">
        <v>114</v>
      </c>
      <c r="L55" s="14">
        <v>45916</v>
      </c>
      <c r="M55" s="12" t="str">
        <f>_xlfn.DISPIMG("ID_8335BB592F4C49BC961971B58DABD1CB",1)</f>
        <v>=DISPIMG("ID_8335BB592F4C49BC961971B58DABD1CB",1)</v>
      </c>
      <c r="N55" s="12" t="str">
        <f>_xlfn.DISPIMG("ID_0A06815654FF45D4876B1F6E08E40087",1)</f>
        <v>=DISPIMG("ID_0A06815654FF45D4876B1F6E08E40087",1)</v>
      </c>
      <c r="O55" s="10"/>
    </row>
    <row r="56" s="2" customFormat="1" ht="87" customHeight="1" spans="1:15">
      <c r="A56" s="9">
        <v>54</v>
      </c>
      <c r="B56" s="10" t="s">
        <v>271</v>
      </c>
      <c r="C56" s="19" t="s">
        <v>272</v>
      </c>
      <c r="D56" s="12" t="s">
        <v>273</v>
      </c>
      <c r="E56" s="13" t="s">
        <v>274</v>
      </c>
      <c r="F56" s="12" t="s">
        <v>81</v>
      </c>
      <c r="G56" s="14">
        <v>45894</v>
      </c>
      <c r="H56" s="12" t="s">
        <v>81</v>
      </c>
      <c r="I56" s="14">
        <v>45898</v>
      </c>
      <c r="J56" s="13" t="s">
        <v>274</v>
      </c>
      <c r="K56" s="13" t="s">
        <v>56</v>
      </c>
      <c r="L56" s="14">
        <v>45912</v>
      </c>
      <c r="M56" s="12" t="str">
        <f>_xlfn.DISPIMG("ID_DD6C360C8AC64C9BA2D1590B3BBBD20C",1)</f>
        <v>=DISPIMG("ID_DD6C360C8AC64C9BA2D1590B3BBBD20C",1)</v>
      </c>
      <c r="N56" s="12" t="str">
        <f>_xlfn.DISPIMG("ID_01D34880418742E5BE0A80FDE96820A1",1)</f>
        <v>=DISPIMG("ID_01D34880418742E5BE0A80FDE96820A1",1)</v>
      </c>
      <c r="O56" s="10"/>
    </row>
    <row r="57" s="2" customFormat="1" ht="87" customHeight="1" spans="1:15">
      <c r="A57" s="9">
        <v>55</v>
      </c>
      <c r="B57" s="10" t="s">
        <v>275</v>
      </c>
      <c r="C57" s="19" t="s">
        <v>276</v>
      </c>
      <c r="D57" s="12" t="s">
        <v>277</v>
      </c>
      <c r="E57" s="13" t="s">
        <v>278</v>
      </c>
      <c r="F57" s="12" t="s">
        <v>279</v>
      </c>
      <c r="G57" s="14">
        <v>45866</v>
      </c>
      <c r="H57" s="12" t="s">
        <v>279</v>
      </c>
      <c r="I57" s="14">
        <v>45897</v>
      </c>
      <c r="J57" s="13" t="s">
        <v>278</v>
      </c>
      <c r="K57" s="12" t="s">
        <v>183</v>
      </c>
      <c r="L57" s="14">
        <v>45912</v>
      </c>
      <c r="M57" s="12" t="str">
        <f>_xlfn.DISPIMG("ID_28BE39DB28504A6F83E0F49B609F5806",1)</f>
        <v>=DISPIMG("ID_28BE39DB28504A6F83E0F49B609F5806",1)</v>
      </c>
      <c r="N57" s="12" t="str">
        <f>_xlfn.DISPIMG("ID_B57B60CFDBA644F98378AA046B0CAB00",1)</f>
        <v>=DISPIMG("ID_B57B60CFDBA644F98378AA046B0CAB00",1)</v>
      </c>
      <c r="O57" s="10"/>
    </row>
    <row r="58" s="2" customFormat="1" ht="87" customHeight="1" spans="1:15">
      <c r="A58" s="9">
        <v>56</v>
      </c>
      <c r="B58" s="10" t="s">
        <v>280</v>
      </c>
      <c r="C58" s="19" t="s">
        <v>281</v>
      </c>
      <c r="D58" s="12" t="s">
        <v>282</v>
      </c>
      <c r="E58" s="13" t="s">
        <v>283</v>
      </c>
      <c r="F58" s="12" t="s">
        <v>45</v>
      </c>
      <c r="G58" s="14">
        <v>45898</v>
      </c>
      <c r="H58" s="12" t="s">
        <v>45</v>
      </c>
      <c r="I58" s="14">
        <v>45901</v>
      </c>
      <c r="J58" s="13" t="s">
        <v>283</v>
      </c>
      <c r="K58" s="13" t="s">
        <v>62</v>
      </c>
      <c r="L58" s="14">
        <v>45905</v>
      </c>
      <c r="M58" s="12" t="str">
        <f>_xlfn.DISPIMG("ID_4E456809A4CB441E8569F51223A69FF5",1)</f>
        <v>=DISPIMG("ID_4E456809A4CB441E8569F51223A69FF5",1)</v>
      </c>
      <c r="N58" s="12" t="str">
        <f>_xlfn.DISPIMG("ID_3861D400714743C890FB320C4E0B1ECD",1)</f>
        <v>=DISPIMG("ID_3861D400714743C890FB320C4E0B1ECD",1)</v>
      </c>
      <c r="O58" s="10"/>
    </row>
    <row r="59" s="2" customFormat="1" ht="87" customHeight="1" spans="1:15">
      <c r="A59" s="9">
        <v>57</v>
      </c>
      <c r="B59" s="10" t="s">
        <v>284</v>
      </c>
      <c r="C59" s="19" t="s">
        <v>285</v>
      </c>
      <c r="D59" s="12" t="s">
        <v>286</v>
      </c>
      <c r="E59" s="13" t="s">
        <v>287</v>
      </c>
      <c r="F59" s="12" t="s">
        <v>100</v>
      </c>
      <c r="G59" s="14">
        <v>45896</v>
      </c>
      <c r="H59" s="12" t="s">
        <v>100</v>
      </c>
      <c r="I59" s="14">
        <v>45901</v>
      </c>
      <c r="J59" s="13" t="s">
        <v>287</v>
      </c>
      <c r="K59" s="12" t="s">
        <v>46</v>
      </c>
      <c r="L59" s="14">
        <v>45908</v>
      </c>
      <c r="M59" s="12" t="str">
        <f>_xlfn.DISPIMG("ID_14254CEA224346AC8228087C9EA324DB",1)</f>
        <v>=DISPIMG("ID_14254CEA224346AC8228087C9EA324DB",1)</v>
      </c>
      <c r="N59" s="12" t="str">
        <f>_xlfn.DISPIMG("ID_EA1C6C2AD47149E3970E8A653640CEF2",1)</f>
        <v>=DISPIMG("ID_EA1C6C2AD47149E3970E8A653640CEF2",1)</v>
      </c>
      <c r="O59" s="10"/>
    </row>
    <row r="60" s="2" customFormat="1" ht="87" customHeight="1" spans="1:15">
      <c r="A60" s="9">
        <v>58</v>
      </c>
      <c r="B60" s="10" t="s">
        <v>288</v>
      </c>
      <c r="C60" s="19" t="s">
        <v>289</v>
      </c>
      <c r="D60" s="12" t="s">
        <v>290</v>
      </c>
      <c r="E60" s="13" t="s">
        <v>291</v>
      </c>
      <c r="F60" s="12" t="s">
        <v>238</v>
      </c>
      <c r="G60" s="14">
        <v>45877</v>
      </c>
      <c r="H60" s="12" t="s">
        <v>238</v>
      </c>
      <c r="I60" s="14">
        <v>45896</v>
      </c>
      <c r="J60" s="13" t="s">
        <v>291</v>
      </c>
      <c r="K60" s="13" t="s">
        <v>183</v>
      </c>
      <c r="L60" s="14">
        <v>45910</v>
      </c>
      <c r="M60" s="12" t="str">
        <f>_xlfn.DISPIMG("ID_DD34D1CE24354FE89BA7B54B1D402FAB",1)</f>
        <v>=DISPIMG("ID_DD34D1CE24354FE89BA7B54B1D402FAB",1)</v>
      </c>
      <c r="N60" s="12" t="str">
        <f>_xlfn.DISPIMG("ID_87238885C27F4AB2801C298559326416",1)</f>
        <v>=DISPIMG("ID_87238885C27F4AB2801C298559326416",1)</v>
      </c>
      <c r="O60" s="10"/>
    </row>
    <row r="61" s="2" customFormat="1" ht="87" customHeight="1" spans="1:15">
      <c r="A61" s="9">
        <v>59</v>
      </c>
      <c r="B61" s="10" t="s">
        <v>292</v>
      </c>
      <c r="C61" s="19" t="s">
        <v>146</v>
      </c>
      <c r="D61" s="12" t="s">
        <v>147</v>
      </c>
      <c r="E61" s="13" t="s">
        <v>148</v>
      </c>
      <c r="F61" s="12" t="s">
        <v>149</v>
      </c>
      <c r="G61" s="14">
        <v>45884</v>
      </c>
      <c r="H61" s="12" t="s">
        <v>149</v>
      </c>
      <c r="I61" s="14">
        <v>45887</v>
      </c>
      <c r="J61" s="13" t="s">
        <v>148</v>
      </c>
      <c r="K61" s="13" t="s">
        <v>114</v>
      </c>
      <c r="L61" s="14">
        <v>45915</v>
      </c>
      <c r="M61" s="12" t="str">
        <f>_xlfn.DISPIMG("ID_CA5BF5F8A7B042FC8B4DF1BCADCB9799",1)</f>
        <v>=DISPIMG("ID_CA5BF5F8A7B042FC8B4DF1BCADCB9799",1)</v>
      </c>
      <c r="N61" s="12" t="str">
        <f>_xlfn.DISPIMG("ID_B522BD18C8D14857A9C6B7B0DAC9A8F3",1)</f>
        <v>=DISPIMG("ID_B522BD18C8D14857A9C6B7B0DAC9A8F3",1)</v>
      </c>
      <c r="O61" s="10"/>
    </row>
    <row r="62" s="2" customFormat="1" ht="87" customHeight="1" spans="1:15">
      <c r="A62" s="9">
        <v>60</v>
      </c>
      <c r="B62" s="10" t="s">
        <v>293</v>
      </c>
      <c r="C62" s="19" t="s">
        <v>294</v>
      </c>
      <c r="D62" s="12" t="s">
        <v>295</v>
      </c>
      <c r="E62" s="13" t="s">
        <v>296</v>
      </c>
      <c r="F62" s="12" t="s">
        <v>45</v>
      </c>
      <c r="G62" s="14">
        <v>45890</v>
      </c>
      <c r="H62" s="12" t="s">
        <v>45</v>
      </c>
      <c r="I62" s="14">
        <v>45902</v>
      </c>
      <c r="J62" s="13" t="s">
        <v>296</v>
      </c>
      <c r="K62" s="13" t="s">
        <v>62</v>
      </c>
      <c r="L62" s="14">
        <v>45905</v>
      </c>
      <c r="M62" s="12" t="str">
        <f>_xlfn.DISPIMG("ID_0E83A416D51A4DCBBA5B88E1A0077656",1)</f>
        <v>=DISPIMG("ID_0E83A416D51A4DCBBA5B88E1A0077656",1)</v>
      </c>
      <c r="N62" s="12" t="str">
        <f>_xlfn.DISPIMG("ID_AE6C77B2A7FB477C85054D2902D51F4A",1)</f>
        <v>=DISPIMG("ID_AE6C77B2A7FB477C85054D2902D51F4A",1)</v>
      </c>
      <c r="O62" s="10"/>
    </row>
    <row r="63" s="2" customFormat="1" ht="87" customHeight="1" spans="1:15">
      <c r="A63" s="9">
        <v>61</v>
      </c>
      <c r="B63" s="10" t="s">
        <v>297</v>
      </c>
      <c r="C63" s="19" t="s">
        <v>298</v>
      </c>
      <c r="D63" s="12" t="s">
        <v>299</v>
      </c>
      <c r="E63" s="13" t="s">
        <v>300</v>
      </c>
      <c r="F63" s="12" t="s">
        <v>100</v>
      </c>
      <c r="G63" s="14">
        <v>45880</v>
      </c>
      <c r="H63" s="12" t="s">
        <v>100</v>
      </c>
      <c r="I63" s="14">
        <v>45902</v>
      </c>
      <c r="J63" s="13" t="s">
        <v>300</v>
      </c>
      <c r="K63" s="13" t="s">
        <v>62</v>
      </c>
      <c r="L63" s="14">
        <v>45905</v>
      </c>
      <c r="M63" s="12" t="str">
        <f>_xlfn.DISPIMG("ID_0D63FB74267847DA8D2C8863CBE6EC64",1)</f>
        <v>=DISPIMG("ID_0D63FB74267847DA8D2C8863CBE6EC64",1)</v>
      </c>
      <c r="N63" s="12" t="str">
        <f>_xlfn.DISPIMG("ID_71F1AD2F1FA449869E24F71D0B2215EE",1)</f>
        <v>=DISPIMG("ID_71F1AD2F1FA449869E24F71D0B2215EE",1)</v>
      </c>
      <c r="O63" s="10"/>
    </row>
    <row r="64" s="2" customFormat="1" ht="87" customHeight="1" spans="1:15">
      <c r="A64" s="9">
        <v>62</v>
      </c>
      <c r="B64" s="10" t="s">
        <v>301</v>
      </c>
      <c r="C64" s="20" t="s">
        <v>302</v>
      </c>
      <c r="D64" s="12" t="s">
        <v>303</v>
      </c>
      <c r="E64" s="13" t="s">
        <v>304</v>
      </c>
      <c r="F64" s="12" t="s">
        <v>305</v>
      </c>
      <c r="G64" s="14">
        <v>45877</v>
      </c>
      <c r="H64" s="12" t="s">
        <v>305</v>
      </c>
      <c r="I64" s="14">
        <v>45902</v>
      </c>
      <c r="J64" s="13" t="s">
        <v>304</v>
      </c>
      <c r="K64" s="12" t="s">
        <v>108</v>
      </c>
      <c r="L64" s="14">
        <v>45915</v>
      </c>
      <c r="M64" s="12" t="str">
        <f>_xlfn.DISPIMG("ID_D0F81536CDB8435FB3AC31F65699E2AC",1)</f>
        <v>=DISPIMG("ID_D0F81536CDB8435FB3AC31F65699E2AC",1)</v>
      </c>
      <c r="N64" s="12" t="str">
        <f>_xlfn.DISPIMG("ID_6891F282AAE44F3FAC72429943B883BF",1)</f>
        <v>=DISPIMG("ID_6891F282AAE44F3FAC72429943B883BF",1)</v>
      </c>
      <c r="O64" s="10"/>
    </row>
    <row r="65" s="2" customFormat="1" ht="87" customHeight="1" spans="1:15">
      <c r="A65" s="9">
        <v>63</v>
      </c>
      <c r="B65" s="10" t="s">
        <v>306</v>
      </c>
      <c r="C65" s="19" t="s">
        <v>307</v>
      </c>
      <c r="D65" s="12" t="s">
        <v>308</v>
      </c>
      <c r="E65" s="13" t="s">
        <v>309</v>
      </c>
      <c r="F65" s="12" t="s">
        <v>100</v>
      </c>
      <c r="G65" s="14">
        <v>45901</v>
      </c>
      <c r="H65" s="12" t="s">
        <v>100</v>
      </c>
      <c r="I65" s="14">
        <v>45903</v>
      </c>
      <c r="J65" s="13" t="s">
        <v>309</v>
      </c>
      <c r="K65" s="12" t="s">
        <v>108</v>
      </c>
      <c r="L65" s="14">
        <v>45915</v>
      </c>
      <c r="M65" s="12" t="str">
        <f>_xlfn.DISPIMG("ID_321255E244434CF8B5664CD27E31A0ED",1)</f>
        <v>=DISPIMG("ID_321255E244434CF8B5664CD27E31A0ED",1)</v>
      </c>
      <c r="N65" s="12" t="str">
        <f>_xlfn.DISPIMG("ID_CCEC013122574236AC9494492E797CCA",1)</f>
        <v>=DISPIMG("ID_CCEC013122574236AC9494492E797CCA",1)</v>
      </c>
      <c r="O65" s="10"/>
    </row>
    <row r="66" s="2" customFormat="1" ht="87" customHeight="1" spans="1:15">
      <c r="A66" s="9">
        <v>64</v>
      </c>
      <c r="B66" s="10" t="s">
        <v>310</v>
      </c>
      <c r="C66" s="19" t="s">
        <v>311</v>
      </c>
      <c r="D66" s="12" t="s">
        <v>312</v>
      </c>
      <c r="E66" s="13" t="s">
        <v>313</v>
      </c>
      <c r="F66" s="12" t="s">
        <v>133</v>
      </c>
      <c r="G66" s="14">
        <v>45880</v>
      </c>
      <c r="H66" s="12" t="s">
        <v>133</v>
      </c>
      <c r="I66" s="12" t="s">
        <v>314</v>
      </c>
      <c r="J66" s="13" t="s">
        <v>313</v>
      </c>
      <c r="K66" s="13" t="s">
        <v>315</v>
      </c>
      <c r="L66" s="14">
        <v>45910</v>
      </c>
      <c r="M66" s="12" t="str">
        <f>_xlfn.DISPIMG("ID_6D6DD13399D447FCB4AC41FD61AAB809",1)</f>
        <v>=DISPIMG("ID_6D6DD13399D447FCB4AC41FD61AAB809",1)</v>
      </c>
      <c r="N66" s="12" t="str">
        <f>_xlfn.DISPIMG("ID_E56FEE7DE64D4FA29CB6BC186FC7648D",1)</f>
        <v>=DISPIMG("ID_E56FEE7DE64D4FA29CB6BC186FC7648D",1)</v>
      </c>
      <c r="O66" s="10"/>
    </row>
    <row r="67" s="2" customFormat="1" ht="87" customHeight="1" spans="1:15">
      <c r="A67" s="9">
        <v>65</v>
      </c>
      <c r="B67" s="10" t="s">
        <v>316</v>
      </c>
      <c r="C67" s="19" t="s">
        <v>317</v>
      </c>
      <c r="D67" s="12" t="s">
        <v>318</v>
      </c>
      <c r="E67" s="13" t="s">
        <v>319</v>
      </c>
      <c r="F67" s="12" t="s">
        <v>243</v>
      </c>
      <c r="G67" s="14">
        <v>45892</v>
      </c>
      <c r="H67" s="12" t="s">
        <v>243</v>
      </c>
      <c r="I67" s="14">
        <v>45899</v>
      </c>
      <c r="J67" s="13" t="s">
        <v>319</v>
      </c>
      <c r="K67" s="12" t="s">
        <v>183</v>
      </c>
      <c r="L67" s="14">
        <v>45912</v>
      </c>
      <c r="M67" s="12" t="str">
        <f>_xlfn.DISPIMG("ID_90DFFF6B15084C74A3E4FCC9BDC27635",1)</f>
        <v>=DISPIMG("ID_90DFFF6B15084C74A3E4FCC9BDC27635",1)</v>
      </c>
      <c r="N67" s="12" t="str">
        <f>_xlfn.DISPIMG("ID_4A21EFFFE8E943198A5AE7EC86A1ADCC",1)</f>
        <v>=DISPIMG("ID_4A21EFFFE8E943198A5AE7EC86A1ADCC",1)</v>
      </c>
      <c r="O67" s="10"/>
    </row>
    <row r="1048303" s="1" customFormat="1" ht="36" customHeight="1"/>
    <row r="1048304" s="1" customFormat="1" ht="55" customHeight="1"/>
    <row r="1048305" s="1" customFormat="1" ht="120" customHeight="1"/>
    <row r="1048306" s="1" customFormat="1" ht="120" customHeight="1"/>
    <row r="1048307" s="1" customFormat="1" ht="120" customHeight="1"/>
    <row r="1048308" s="1" customFormat="1" ht="120" customHeight="1"/>
    <row r="1048309" s="1" customFormat="1" ht="120" customHeight="1"/>
    <row r="1048310" s="1" customFormat="1" ht="120" customHeight="1"/>
  </sheetData>
  <autoFilter xmlns:etc="http://www.wps.cn/officeDocument/2017/etCustomData" ref="A1:O67" etc:filterBottomFollowUsedRange="0">
    <extLst/>
  </autoFilter>
  <mergeCells count="4">
    <mergeCell ref="A1:O1"/>
    <mergeCell ref="M2:N2"/>
    <mergeCell ref="A1048303:O1048303"/>
    <mergeCell ref="M1048304:N1048304"/>
  </mergeCells>
  <pageMargins left="0" right="0" top="0" bottom="0" header="0.5" footer="0.5"/>
  <pageSetup paperSize="9" scale="75" orientation="landscape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E34" sqref="E34"/>
    </sheetView>
  </sheetViews>
  <sheetFormatPr defaultColWidth="9" defaultRowHeight="15.7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DingTalk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9.1-9.15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DingTalk</dc:creator>
  <cp:lastModifiedBy>过客zl</cp:lastModifiedBy>
  <dcterms:created xsi:type="dcterms:W3CDTF">2006-09-16T00:00:00Z</dcterms:created>
  <dcterms:modified xsi:type="dcterms:W3CDTF">2026-01-05T06:36:56Z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8FFB71771C0141919B83C2CBA17DF1E4</vt:lpwstr>
  </property>
  <property fmtid="{D5CDD505-2E9C-101B-9397-08002B2CF9AE}" pid="4" name="CalculationRule">
    <vt:i4>0</vt:i4>
  </property>
</Properties>
</file>